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31" i="1" l="1"/>
  <c r="J29" i="1"/>
  <c r="J33" i="1" l="1"/>
  <c r="L10" i="1"/>
  <c r="F79" i="1"/>
  <c r="I67" i="1"/>
  <c r="I68" i="1"/>
  <c r="I69" i="1"/>
  <c r="I70" i="1"/>
  <c r="I71" i="1"/>
  <c r="I72" i="1"/>
  <c r="I66" i="1"/>
  <c r="F55" i="1"/>
  <c r="F56" i="1"/>
  <c r="F57" i="1"/>
  <c r="F58" i="1"/>
  <c r="F59" i="1"/>
  <c r="F60" i="1"/>
  <c r="F61" i="1"/>
  <c r="F54" i="1"/>
  <c r="F30" i="1"/>
  <c r="F31" i="1"/>
  <c r="F32" i="1"/>
  <c r="F33" i="1"/>
  <c r="G33" i="1" s="1"/>
  <c r="F34" i="1"/>
  <c r="F35" i="1"/>
  <c r="F36" i="1"/>
  <c r="F2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L142" i="1"/>
  <c r="L144" i="1" s="1"/>
  <c r="J142" i="1"/>
  <c r="I142" i="1"/>
  <c r="J141" i="1"/>
  <c r="L141" i="1" s="1"/>
  <c r="I141" i="1"/>
  <c r="F136" i="1"/>
  <c r="D136" i="1"/>
  <c r="G136" i="1" s="1"/>
  <c r="F135" i="1"/>
  <c r="D135" i="1"/>
  <c r="G135" i="1" s="1"/>
  <c r="G134" i="1"/>
  <c r="F134" i="1"/>
  <c r="D134" i="1"/>
  <c r="F133" i="1"/>
  <c r="G133" i="1" s="1"/>
  <c r="D133" i="1"/>
  <c r="F132" i="1"/>
  <c r="D132" i="1"/>
  <c r="G132" i="1" s="1"/>
  <c r="F131" i="1"/>
  <c r="D131" i="1"/>
  <c r="G131" i="1" s="1"/>
  <c r="F130" i="1"/>
  <c r="D130" i="1"/>
  <c r="G130" i="1" s="1"/>
  <c r="J129" i="1"/>
  <c r="F129" i="1"/>
  <c r="D129" i="1"/>
  <c r="J131" i="1" s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L116" i="1"/>
  <c r="J116" i="1"/>
  <c r="I116" i="1"/>
  <c r="L117" i="1" s="1"/>
  <c r="L119" i="1" s="1"/>
  <c r="F111" i="1"/>
  <c r="G111" i="1" s="1"/>
  <c r="D111" i="1"/>
  <c r="F110" i="1"/>
  <c r="D110" i="1"/>
  <c r="G110" i="1" s="1"/>
  <c r="F109" i="1"/>
  <c r="D109" i="1"/>
  <c r="G109" i="1" s="1"/>
  <c r="G108" i="1"/>
  <c r="F108" i="1"/>
  <c r="D108" i="1"/>
  <c r="F107" i="1"/>
  <c r="G107" i="1" s="1"/>
  <c r="D107" i="1"/>
  <c r="F106" i="1"/>
  <c r="G106" i="1" s="1"/>
  <c r="D106" i="1"/>
  <c r="F105" i="1"/>
  <c r="D105" i="1"/>
  <c r="G105" i="1" s="1"/>
  <c r="F104" i="1"/>
  <c r="D104" i="1"/>
  <c r="J104" i="1" s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F86" i="1"/>
  <c r="D86" i="1"/>
  <c r="F85" i="1"/>
  <c r="G85" i="1" s="1"/>
  <c r="D85" i="1"/>
  <c r="F84" i="1"/>
  <c r="D84" i="1"/>
  <c r="G84" i="1" s="1"/>
  <c r="F83" i="1"/>
  <c r="D83" i="1"/>
  <c r="G83" i="1" s="1"/>
  <c r="F82" i="1"/>
  <c r="D82" i="1"/>
  <c r="F81" i="1"/>
  <c r="G81" i="1" s="1"/>
  <c r="D81" i="1"/>
  <c r="F80" i="1"/>
  <c r="D80" i="1"/>
  <c r="D79" i="1"/>
  <c r="J73" i="1"/>
  <c r="I73" i="1"/>
  <c r="J72" i="1"/>
  <c r="J71" i="1"/>
  <c r="J70" i="1"/>
  <c r="J69" i="1"/>
  <c r="J68" i="1"/>
  <c r="J67" i="1"/>
  <c r="J66" i="1"/>
  <c r="D61" i="1"/>
  <c r="D60" i="1"/>
  <c r="G60" i="1" s="1"/>
  <c r="D59" i="1"/>
  <c r="G59" i="1" s="1"/>
  <c r="G58" i="1"/>
  <c r="D58" i="1"/>
  <c r="D57" i="1"/>
  <c r="D56" i="1"/>
  <c r="G56" i="1" s="1"/>
  <c r="D55" i="1"/>
  <c r="D54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D36" i="1"/>
  <c r="D35" i="1"/>
  <c r="G35" i="1" s="1"/>
  <c r="D34" i="1"/>
  <c r="G34" i="1" s="1"/>
  <c r="D33" i="1"/>
  <c r="D32" i="1"/>
  <c r="D31" i="1"/>
  <c r="D30" i="1"/>
  <c r="D29" i="1"/>
  <c r="L7" i="1"/>
  <c r="I4" i="1"/>
  <c r="I5" i="1"/>
  <c r="L4" i="1" s="1"/>
  <c r="I6" i="1"/>
  <c r="I7" i="1"/>
  <c r="I8" i="1"/>
  <c r="I9" i="1"/>
  <c r="I10" i="1"/>
  <c r="J5" i="1"/>
  <c r="J6" i="1"/>
  <c r="J7" i="1"/>
  <c r="J8" i="1"/>
  <c r="J9" i="1"/>
  <c r="J10" i="1"/>
  <c r="J11" i="1"/>
  <c r="I11" i="1"/>
  <c r="F16" i="1"/>
  <c r="F17" i="1"/>
  <c r="F18" i="1"/>
  <c r="F19" i="1"/>
  <c r="F20" i="1"/>
  <c r="F21" i="1"/>
  <c r="F22" i="1"/>
  <c r="G21" i="1"/>
  <c r="D16" i="1"/>
  <c r="D17" i="1"/>
  <c r="D18" i="1"/>
  <c r="D19" i="1"/>
  <c r="D20" i="1"/>
  <c r="D21" i="1"/>
  <c r="D22" i="1"/>
  <c r="D15" i="1"/>
  <c r="G15" i="1" s="1"/>
  <c r="F15" i="1"/>
  <c r="J4" i="1"/>
  <c r="L91" i="1" l="1"/>
  <c r="G82" i="1"/>
  <c r="G86" i="1"/>
  <c r="G80" i="1"/>
  <c r="J79" i="1"/>
  <c r="L66" i="1"/>
  <c r="G57" i="1"/>
  <c r="G61" i="1"/>
  <c r="G55" i="1"/>
  <c r="J54" i="1"/>
  <c r="J56" i="1"/>
  <c r="L41" i="1"/>
  <c r="G30" i="1"/>
  <c r="G36" i="1"/>
  <c r="G32" i="1"/>
  <c r="G31" i="1"/>
  <c r="G129" i="1"/>
  <c r="G104" i="1"/>
  <c r="J106" i="1"/>
  <c r="G79" i="1"/>
  <c r="J81" i="1"/>
  <c r="L92" i="1"/>
  <c r="L94" i="1" s="1"/>
  <c r="L67" i="1"/>
  <c r="L69" i="1" s="1"/>
  <c r="G54" i="1"/>
  <c r="L42" i="1"/>
  <c r="L44" i="1" s="1"/>
  <c r="G29" i="1"/>
  <c r="L5" i="1"/>
  <c r="G22" i="1"/>
  <c r="G20" i="1"/>
  <c r="G19" i="1"/>
  <c r="G18" i="1"/>
  <c r="J17" i="1"/>
  <c r="J15" i="1"/>
  <c r="G17" i="1"/>
  <c r="G16" i="1"/>
</calcChain>
</file>

<file path=xl/sharedStrings.xml><?xml version="1.0" encoding="utf-8"?>
<sst xmlns="http://schemas.openxmlformats.org/spreadsheetml/2006/main" count="184" uniqueCount="55">
  <si>
    <t xml:space="preserve"> </t>
  </si>
  <si>
    <t>L(m)</t>
  </si>
  <si>
    <t>A =</t>
  </si>
  <si>
    <t>N</t>
  </si>
  <si>
    <t>m(kg)</t>
  </si>
  <si>
    <t>t1(s)</t>
  </si>
  <si>
    <t>t2(s)</t>
  </si>
  <si>
    <t>t3(s)</t>
  </si>
  <si>
    <t>t4(s)</t>
  </si>
  <si>
    <t>t5(s)</t>
  </si>
  <si>
    <t>T(s)</t>
  </si>
  <si>
    <t>F (N)</t>
  </si>
  <si>
    <t>X(m)</t>
  </si>
  <si>
    <t>K(N/m)</t>
  </si>
  <si>
    <t>L0  =</t>
  </si>
  <si>
    <t>B =</t>
  </si>
  <si>
    <t>Tabla 1</t>
  </si>
  <si>
    <t>Tabla 2</t>
  </si>
  <si>
    <t xml:space="preserve">        A =</t>
  </si>
  <si>
    <t xml:space="preserve">        B =</t>
  </si>
  <si>
    <t xml:space="preserve">         K =</t>
  </si>
  <si>
    <t xml:space="preserve">mesa </t>
  </si>
  <si>
    <t xml:space="preserve"> Mesa N°</t>
  </si>
  <si>
    <t>SILVA</t>
  </si>
  <si>
    <t>AGUIRRE</t>
  </si>
  <si>
    <t>CASTILLO</t>
  </si>
  <si>
    <t>CORONEL</t>
  </si>
  <si>
    <t>DE MENDIBURO</t>
  </si>
  <si>
    <t xml:space="preserve">Mesa </t>
  </si>
  <si>
    <t xml:space="preserve">MORANTE </t>
  </si>
  <si>
    <t>RODRIGUEZ</t>
  </si>
  <si>
    <t>RUIZ</t>
  </si>
  <si>
    <t xml:space="preserve">GARCIA </t>
  </si>
  <si>
    <t xml:space="preserve">DUQUE </t>
  </si>
  <si>
    <t>MENDIVIL</t>
  </si>
  <si>
    <t>LOPEZ</t>
  </si>
  <si>
    <t>GALVEZ</t>
  </si>
  <si>
    <t>SOSA</t>
  </si>
  <si>
    <t>QUINDE</t>
  </si>
  <si>
    <t xml:space="preserve">MESA </t>
  </si>
  <si>
    <t>2*</t>
  </si>
  <si>
    <t>BAYONA</t>
  </si>
  <si>
    <t>HUIMAN</t>
  </si>
  <si>
    <t>GARCIA</t>
  </si>
  <si>
    <t>SATAMAIA</t>
  </si>
  <si>
    <t xml:space="preserve">         G =</t>
  </si>
  <si>
    <t xml:space="preserve">      N =</t>
  </si>
  <si>
    <t>R</t>
  </si>
  <si>
    <t>r</t>
  </si>
  <si>
    <t xml:space="preserve">     G =</t>
  </si>
  <si>
    <t xml:space="preserve">     B =</t>
  </si>
  <si>
    <t xml:space="preserve">     A =</t>
  </si>
  <si>
    <t>G=</t>
  </si>
  <si>
    <t>T (s)</t>
  </si>
  <si>
    <t>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</si>
</sst>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0"/>
    <numFmt numFmtId="166" formatCode="0.0000"/>
    <numFmt numFmtId="167" formatCode="0.000000"/>
    <numFmt numFmtId="168" formatCode="0.0"/>
    <numFmt numFmtId="169" formatCode="0.000E+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8"/>
      <color rgb="FFFFFFFF"/>
      <name val="Tahoma"/>
    </font>
    <font>
      <sz val="18"/>
      <color rgb="FF000099"/>
      <name val="Tahoma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D3ECFF"/>
        <bgColor indexed="64"/>
      </patternFill>
    </fill>
    <fill>
      <patternFill patternType="solid">
        <fgColor rgb="FFEAF6FF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164" fontId="0" fillId="2" borderId="0" xfId="0" applyNumberFormat="1" applyFill="1"/>
    <xf numFmtId="0" fontId="0" fillId="2" borderId="0" xfId="0" applyFill="1"/>
    <xf numFmtId="0" fontId="0" fillId="0" borderId="0" xfId="0" applyFill="1"/>
    <xf numFmtId="164" fontId="0" fillId="4" borderId="0" xfId="0" applyNumberFormat="1" applyFill="1"/>
    <xf numFmtId="164" fontId="0" fillId="4" borderId="0" xfId="0" applyNumberFormat="1" applyFill="1" applyAlignment="1">
      <alignment horizontal="center"/>
    </xf>
    <xf numFmtId="0" fontId="0" fillId="4" borderId="0" xfId="0" applyFill="1"/>
    <xf numFmtId="164" fontId="0" fillId="3" borderId="0" xfId="0" applyNumberFormat="1" applyFill="1"/>
    <xf numFmtId="164" fontId="0" fillId="3" borderId="0" xfId="0" applyNumberFormat="1" applyFill="1" applyAlignment="1">
      <alignment horizontal="center"/>
    </xf>
    <xf numFmtId="164" fontId="0" fillId="5" borderId="0" xfId="0" applyNumberFormat="1" applyFill="1"/>
    <xf numFmtId="0" fontId="0" fillId="0" borderId="0" xfId="0" applyAlignment="1"/>
    <xf numFmtId="164" fontId="0" fillId="6" borderId="0" xfId="0" applyNumberFormat="1" applyFill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0" xfId="0" applyFill="1" applyBorder="1"/>
    <xf numFmtId="166" fontId="0" fillId="0" borderId="0" xfId="0" applyNumberFormat="1" applyFill="1" applyBorder="1"/>
    <xf numFmtId="165" fontId="0" fillId="0" borderId="0" xfId="0" applyNumberFormat="1" applyFill="1" applyBorder="1"/>
    <xf numFmtId="167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0" fillId="3" borderId="0" xfId="0" applyNumberFormat="1" applyFill="1" applyAlignment="1"/>
    <xf numFmtId="1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169" fontId="0" fillId="0" borderId="0" xfId="0" applyNumberFormat="1"/>
    <xf numFmtId="11" fontId="0" fillId="0" borderId="0" xfId="0" applyNumberFormat="1"/>
    <xf numFmtId="164" fontId="3" fillId="7" borderId="1" xfId="0" applyNumberFormat="1" applyFont="1" applyFill="1" applyBorder="1" applyAlignment="1">
      <alignment horizontal="left" vertical="center" wrapText="1" readingOrder="1"/>
    </xf>
    <xf numFmtId="164" fontId="4" fillId="8" borderId="2" xfId="0" applyNumberFormat="1" applyFont="1" applyFill="1" applyBorder="1" applyAlignment="1">
      <alignment horizontal="left" vertical="center" wrapText="1" readingOrder="1"/>
    </xf>
    <xf numFmtId="164" fontId="4" fillId="9" borderId="3" xfId="0" applyNumberFormat="1" applyFont="1" applyFill="1" applyBorder="1" applyAlignment="1">
      <alignment horizontal="left" vertical="center" wrapText="1" readingOrder="1"/>
    </xf>
    <xf numFmtId="164" fontId="4" fillId="8" borderId="3" xfId="0" applyNumberFormat="1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Hoja1!$O$66:$O$72</c:f>
              <c:numCache>
                <c:formatCode>0.000</c:formatCode>
                <c:ptCount val="7"/>
                <c:pt idx="0">
                  <c:v>0.45800000000000002</c:v>
                </c:pt>
                <c:pt idx="1">
                  <c:v>0.54400000000000004</c:v>
                </c:pt>
                <c:pt idx="2">
                  <c:v>0.62</c:v>
                </c:pt>
                <c:pt idx="3">
                  <c:v>0.68300000000000005</c:v>
                </c:pt>
                <c:pt idx="4">
                  <c:v>0.74099999999999999</c:v>
                </c:pt>
                <c:pt idx="5">
                  <c:v>0.79700000000000004</c:v>
                </c:pt>
                <c:pt idx="6">
                  <c:v>0.84899999999999998</c:v>
                </c:pt>
              </c:numCache>
            </c:numRef>
          </c:xVal>
          <c:yVal>
            <c:numRef>
              <c:f>Hoja1!$P$66:$P$72</c:f>
              <c:numCache>
                <c:formatCode>0.000</c:formatCode>
                <c:ptCount val="7"/>
                <c:pt idx="0">
                  <c:v>0.39300000000000002</c:v>
                </c:pt>
                <c:pt idx="1">
                  <c:v>0.44700000000000001</c:v>
                </c:pt>
                <c:pt idx="2">
                  <c:v>0.51800000000000002</c:v>
                </c:pt>
                <c:pt idx="3">
                  <c:v>0.56899999999999995</c:v>
                </c:pt>
                <c:pt idx="4">
                  <c:v>0.59399999999999997</c:v>
                </c:pt>
                <c:pt idx="5">
                  <c:v>0.65900000000000003</c:v>
                </c:pt>
                <c:pt idx="6">
                  <c:v>0.67800000000000005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121600"/>
        <c:axId val="119121024"/>
      </c:scatterChart>
      <c:valAx>
        <c:axId val="119121600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119121024"/>
        <c:crosses val="autoZero"/>
        <c:crossBetween val="midCat"/>
      </c:valAx>
      <c:valAx>
        <c:axId val="119121024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191216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71004</xdr:colOff>
      <xdr:row>1</xdr:row>
      <xdr:rowOff>187902</xdr:rowOff>
    </xdr:from>
    <xdr:ext cx="492314" cy="17767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/>
            <xdr:cNvSpPr txBox="1"/>
          </xdr:nvSpPr>
          <xdr:spPr>
            <a:xfrm>
              <a:off x="5612822" y="378402"/>
              <a:ext cx="492314" cy="1776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s-PE" sz="1100" b="0" i="1">
                          <a:latin typeface="Cambria Math"/>
                        </a:rPr>
                      </m:ctrlPr>
                    </m:radPr>
                    <m:deg/>
                    <m:e>
                      <m:r>
                        <a:rPr lang="es-PE" sz="1100" b="0" i="1">
                          <a:latin typeface="Cambria Math" panose="02040503050406030204" pitchFamily="18" charset="0"/>
                        </a:rPr>
                        <m:t>𝑚</m:t>
                      </m:r>
                      <m:r>
                        <a:rPr lang="es-PE" sz="1100" b="0" i="1">
                          <a:latin typeface="Cambria Math" panose="02040503050406030204" pitchFamily="18" charset="0"/>
                        </a:rPr>
                        <m:t> </m:t>
                      </m:r>
                    </m:e>
                  </m:rad>
                </m:oMath>
              </a14:m>
              <a:r>
                <a:rPr lang="es-PE" sz="1100"/>
                <a:t> (kg)</a:t>
              </a:r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5612822" y="378402"/>
              <a:ext cx="492314" cy="1776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b="0" i="0">
                  <a:latin typeface="Cambria Math" panose="02040503050406030204" pitchFamily="18" charset="0"/>
                </a:rPr>
                <a:t>√(𝑚 )</a:t>
              </a:r>
              <a:r>
                <a:rPr lang="es-PE" sz="1100"/>
                <a:t> (kg)</a:t>
              </a:r>
            </a:p>
          </xdr:txBody>
        </xdr:sp>
      </mc:Fallback>
    </mc:AlternateContent>
    <xdr:clientData/>
  </xdr:oneCellAnchor>
  <xdr:oneCellAnchor>
    <xdr:from>
      <xdr:col>9</xdr:col>
      <xdr:colOff>71004</xdr:colOff>
      <xdr:row>38</xdr:row>
      <xdr:rowOff>187902</xdr:rowOff>
    </xdr:from>
    <xdr:ext cx="492314" cy="17767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5638799" y="378402"/>
              <a:ext cx="492314" cy="1776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s-PE" sz="1100" b="0" i="1">
                          <a:latin typeface="Cambria Math"/>
                        </a:rPr>
                      </m:ctrlPr>
                    </m:radPr>
                    <m:deg/>
                    <m:e>
                      <m:r>
                        <a:rPr lang="es-PE" sz="1100" b="0" i="1">
                          <a:latin typeface="Cambria Math" panose="02040503050406030204" pitchFamily="18" charset="0"/>
                        </a:rPr>
                        <m:t>𝑚</m:t>
                      </m:r>
                      <m:r>
                        <a:rPr lang="es-PE" sz="1100" b="0" i="1">
                          <a:latin typeface="Cambria Math" panose="02040503050406030204" pitchFamily="18" charset="0"/>
                        </a:rPr>
                        <m:t> </m:t>
                      </m:r>
                    </m:e>
                  </m:rad>
                </m:oMath>
              </a14:m>
              <a:r>
                <a:rPr lang="es-PE" sz="1100"/>
                <a:t> (kg)</a:t>
              </a: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5638799" y="378402"/>
              <a:ext cx="492314" cy="1776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b="0" i="0">
                  <a:latin typeface="Cambria Math" panose="02040503050406030204" pitchFamily="18" charset="0"/>
                </a:rPr>
                <a:t>√(𝑚 )</a:t>
              </a:r>
              <a:r>
                <a:rPr lang="es-PE" sz="1100"/>
                <a:t> (kg)</a:t>
              </a:r>
            </a:p>
          </xdr:txBody>
        </xdr:sp>
      </mc:Fallback>
    </mc:AlternateContent>
    <xdr:clientData/>
  </xdr:oneCellAnchor>
  <xdr:oneCellAnchor>
    <xdr:from>
      <xdr:col>9</xdr:col>
      <xdr:colOff>71004</xdr:colOff>
      <xdr:row>63</xdr:row>
      <xdr:rowOff>187902</xdr:rowOff>
    </xdr:from>
    <xdr:ext cx="492314" cy="17767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5638799" y="7426902"/>
              <a:ext cx="492314" cy="1776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s-PE" sz="1100" b="0" i="1">
                          <a:latin typeface="Cambria Math"/>
                        </a:rPr>
                      </m:ctrlPr>
                    </m:radPr>
                    <m:deg/>
                    <m:e>
                      <m:r>
                        <a:rPr lang="es-PE" sz="1100" b="0" i="1">
                          <a:latin typeface="Cambria Math" panose="02040503050406030204" pitchFamily="18" charset="0"/>
                        </a:rPr>
                        <m:t>𝑚</m:t>
                      </m:r>
                      <m:r>
                        <a:rPr lang="es-PE" sz="1100" b="0" i="1">
                          <a:latin typeface="Cambria Math" panose="02040503050406030204" pitchFamily="18" charset="0"/>
                        </a:rPr>
                        <m:t> </m:t>
                      </m:r>
                    </m:e>
                  </m:rad>
                </m:oMath>
              </a14:m>
              <a:r>
                <a:rPr lang="es-PE" sz="1100"/>
                <a:t> (kg)</a:t>
              </a:r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5638799" y="7426902"/>
              <a:ext cx="492314" cy="1776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b="0" i="0">
                  <a:latin typeface="Cambria Math" panose="02040503050406030204" pitchFamily="18" charset="0"/>
                </a:rPr>
                <a:t>√(𝑚 )</a:t>
              </a:r>
              <a:r>
                <a:rPr lang="es-PE" sz="1100"/>
                <a:t> (kg)</a:t>
              </a:r>
            </a:p>
          </xdr:txBody>
        </xdr:sp>
      </mc:Fallback>
    </mc:AlternateContent>
    <xdr:clientData/>
  </xdr:oneCellAnchor>
  <xdr:oneCellAnchor>
    <xdr:from>
      <xdr:col>9</xdr:col>
      <xdr:colOff>71004</xdr:colOff>
      <xdr:row>88</xdr:row>
      <xdr:rowOff>187902</xdr:rowOff>
    </xdr:from>
    <xdr:ext cx="492314" cy="17767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5638799" y="12189402"/>
              <a:ext cx="492314" cy="1776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s-PE" sz="1100" b="0" i="1">
                          <a:latin typeface="Cambria Math"/>
                        </a:rPr>
                      </m:ctrlPr>
                    </m:radPr>
                    <m:deg/>
                    <m:e>
                      <m:r>
                        <a:rPr lang="es-PE" sz="1100" b="0" i="1">
                          <a:latin typeface="Cambria Math" panose="02040503050406030204" pitchFamily="18" charset="0"/>
                        </a:rPr>
                        <m:t>𝑚</m:t>
                      </m:r>
                      <m:r>
                        <a:rPr lang="es-PE" sz="1100" b="0" i="1">
                          <a:latin typeface="Cambria Math" panose="02040503050406030204" pitchFamily="18" charset="0"/>
                        </a:rPr>
                        <m:t> </m:t>
                      </m:r>
                    </m:e>
                  </m:rad>
                </m:oMath>
              </a14:m>
              <a:r>
                <a:rPr lang="es-PE" sz="1100"/>
                <a:t> (kg)</a:t>
              </a:r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5638799" y="12189402"/>
              <a:ext cx="492314" cy="1776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b="0" i="0">
                  <a:latin typeface="Cambria Math" panose="02040503050406030204" pitchFamily="18" charset="0"/>
                </a:rPr>
                <a:t>√(𝑚 )</a:t>
              </a:r>
              <a:r>
                <a:rPr lang="es-PE" sz="1100"/>
                <a:t> (kg)</a:t>
              </a:r>
            </a:p>
          </xdr:txBody>
        </xdr:sp>
      </mc:Fallback>
    </mc:AlternateContent>
    <xdr:clientData/>
  </xdr:oneCellAnchor>
  <xdr:oneCellAnchor>
    <xdr:from>
      <xdr:col>9</xdr:col>
      <xdr:colOff>71004</xdr:colOff>
      <xdr:row>113</xdr:row>
      <xdr:rowOff>187902</xdr:rowOff>
    </xdr:from>
    <xdr:ext cx="492314" cy="17767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5638799" y="12189402"/>
              <a:ext cx="492314" cy="1776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s-PE" sz="1100" b="0" i="1">
                          <a:latin typeface="Cambria Math"/>
                        </a:rPr>
                      </m:ctrlPr>
                    </m:radPr>
                    <m:deg/>
                    <m:e>
                      <m:r>
                        <a:rPr lang="es-PE" sz="1100" b="0" i="1">
                          <a:latin typeface="Cambria Math" panose="02040503050406030204" pitchFamily="18" charset="0"/>
                        </a:rPr>
                        <m:t>𝑚</m:t>
                      </m:r>
                      <m:r>
                        <a:rPr lang="es-PE" sz="1100" b="0" i="1">
                          <a:latin typeface="Cambria Math" panose="02040503050406030204" pitchFamily="18" charset="0"/>
                        </a:rPr>
                        <m:t> </m:t>
                      </m:r>
                    </m:e>
                  </m:rad>
                </m:oMath>
              </a14:m>
              <a:r>
                <a:rPr lang="es-PE" sz="1100"/>
                <a:t> (kg)</a:t>
              </a:r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5638799" y="12189402"/>
              <a:ext cx="492314" cy="1776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b="0" i="0">
                  <a:latin typeface="Cambria Math" panose="02040503050406030204" pitchFamily="18" charset="0"/>
                </a:rPr>
                <a:t>√(𝑚 )</a:t>
              </a:r>
              <a:r>
                <a:rPr lang="es-PE" sz="1100"/>
                <a:t> (kg)</a:t>
              </a:r>
            </a:p>
          </xdr:txBody>
        </xdr:sp>
      </mc:Fallback>
    </mc:AlternateContent>
    <xdr:clientData/>
  </xdr:oneCellAnchor>
  <xdr:oneCellAnchor>
    <xdr:from>
      <xdr:col>9</xdr:col>
      <xdr:colOff>71004</xdr:colOff>
      <xdr:row>138</xdr:row>
      <xdr:rowOff>187902</xdr:rowOff>
    </xdr:from>
    <xdr:ext cx="492314" cy="17767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5638799" y="12189402"/>
              <a:ext cx="492314" cy="1776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s-PE" sz="1100" b="0" i="1">
                          <a:latin typeface="Cambria Math"/>
                        </a:rPr>
                      </m:ctrlPr>
                    </m:radPr>
                    <m:deg/>
                    <m:e>
                      <m:r>
                        <a:rPr lang="es-PE" sz="1100" b="0" i="1">
                          <a:latin typeface="Cambria Math" panose="02040503050406030204" pitchFamily="18" charset="0"/>
                        </a:rPr>
                        <m:t>𝑚</m:t>
                      </m:r>
                      <m:r>
                        <a:rPr lang="es-PE" sz="1100" b="0" i="1">
                          <a:latin typeface="Cambria Math" panose="02040503050406030204" pitchFamily="18" charset="0"/>
                        </a:rPr>
                        <m:t> </m:t>
                      </m:r>
                    </m:e>
                  </m:rad>
                </m:oMath>
              </a14:m>
              <a:r>
                <a:rPr lang="es-PE" sz="1100"/>
                <a:t> (kg)</a:t>
              </a:r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5638799" y="12189402"/>
              <a:ext cx="492314" cy="1776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b="0" i="0">
                  <a:latin typeface="Cambria Math" panose="02040503050406030204" pitchFamily="18" charset="0"/>
                </a:rPr>
                <a:t>√(𝑚 )</a:t>
              </a:r>
              <a:r>
                <a:rPr lang="es-PE" sz="1100"/>
                <a:t> (kg)</a:t>
              </a:r>
            </a:p>
          </xdr:txBody>
        </xdr:sp>
      </mc:Fallback>
    </mc:AlternateContent>
    <xdr:clientData/>
  </xdr:oneCellAnchor>
  <xdr:oneCellAnchor>
    <xdr:from>
      <xdr:col>14</xdr:col>
      <xdr:colOff>45027</xdr:colOff>
      <xdr:row>64</xdr:row>
      <xdr:rowOff>14720</xdr:rowOff>
    </xdr:from>
    <xdr:ext cx="245195" cy="17767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8756072" y="12206720"/>
              <a:ext cx="245195" cy="1776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s-PE" sz="1100" i="1">
                            <a:latin typeface="Cambria Math"/>
                          </a:rPr>
                        </m:ctrlPr>
                      </m:radPr>
                      <m:deg/>
                      <m:e>
                        <m:r>
                          <a:rPr lang="es-PE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</m:rad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8756072" y="12206720"/>
              <a:ext cx="245195" cy="1776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√</a:t>
              </a:r>
              <a:r>
                <a:rPr lang="es-PE" sz="1100" b="0" i="0">
                  <a:latin typeface="Cambria Math" panose="02040503050406030204" pitchFamily="18" charset="0"/>
                </a:rPr>
                <a:t>𝑚</a:t>
              </a:r>
              <a:endParaRPr lang="es-PE" sz="1100"/>
            </a:p>
          </xdr:txBody>
        </xdr:sp>
      </mc:Fallback>
    </mc:AlternateContent>
    <xdr:clientData/>
  </xdr:oneCellAnchor>
  <xdr:twoCellAnchor>
    <xdr:from>
      <xdr:col>16</xdr:col>
      <xdr:colOff>69272</xdr:colOff>
      <xdr:row>64</xdr:row>
      <xdr:rowOff>35502</xdr:rowOff>
    </xdr:from>
    <xdr:to>
      <xdr:col>22</xdr:col>
      <xdr:colOff>8660</xdr:colOff>
      <xdr:row>74</xdr:row>
      <xdr:rowOff>129020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3"/>
  <sheetViews>
    <sheetView tabSelected="1" topLeftCell="A49" zoomScale="110" zoomScaleNormal="110" workbookViewId="0">
      <selection activeCell="J59" sqref="J59"/>
    </sheetView>
  </sheetViews>
  <sheetFormatPr baseColWidth="10" defaultColWidth="9.140625" defaultRowHeight="15" x14ac:dyDescent="0.25"/>
  <cols>
    <col min="6" max="6" width="10.5703125" customWidth="1"/>
    <col min="7" max="7" width="9" customWidth="1"/>
    <col min="9" max="9" width="9.42578125" bestFit="1" customWidth="1"/>
    <col min="10" max="10" width="13.42578125" customWidth="1"/>
    <col min="11" max="11" width="10.28515625" customWidth="1"/>
    <col min="12" max="12" width="12.28515625" bestFit="1" customWidth="1"/>
    <col min="13" max="13" width="7" customWidth="1"/>
    <col min="14" max="14" width="11.7109375" customWidth="1"/>
    <col min="15" max="16" width="14.140625" customWidth="1"/>
    <col min="17" max="17" width="6.140625" customWidth="1"/>
  </cols>
  <sheetData>
    <row r="1" spans="2:16" x14ac:dyDescent="0.25">
      <c r="B1" t="s">
        <v>17</v>
      </c>
      <c r="E1" s="1"/>
      <c r="O1" t="s">
        <v>47</v>
      </c>
      <c r="P1" s="1" t="s">
        <v>48</v>
      </c>
    </row>
    <row r="2" spans="2:16" x14ac:dyDescent="0.25">
      <c r="D2" t="s">
        <v>28</v>
      </c>
      <c r="E2" s="33">
        <v>3</v>
      </c>
      <c r="F2" s="32" t="s">
        <v>34</v>
      </c>
      <c r="G2" s="32" t="s">
        <v>35</v>
      </c>
      <c r="H2" s="32" t="s">
        <v>36</v>
      </c>
      <c r="I2" s="32" t="s">
        <v>37</v>
      </c>
      <c r="J2" s="32" t="s">
        <v>38</v>
      </c>
      <c r="M2" s="32" t="s">
        <v>46</v>
      </c>
      <c r="N2" s="33">
        <v>69</v>
      </c>
      <c r="O2">
        <v>9.4999999999999998E-3</v>
      </c>
      <c r="P2">
        <v>2E-3</v>
      </c>
    </row>
    <row r="3" spans="2:16" x14ac:dyDescent="0.25">
      <c r="B3" s="1" t="s">
        <v>3</v>
      </c>
      <c r="C3" s="1" t="s">
        <v>4</v>
      </c>
      <c r="D3" s="1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2:16" x14ac:dyDescent="0.25">
      <c r="B4" s="9">
        <v>1</v>
      </c>
      <c r="C4" s="8">
        <v>0.21199999999999999</v>
      </c>
      <c r="D4" s="10">
        <v>3.16</v>
      </c>
      <c r="E4" s="10">
        <v>2.97</v>
      </c>
      <c r="F4" s="11">
        <v>3.1</v>
      </c>
      <c r="G4" s="10">
        <v>3.16</v>
      </c>
      <c r="H4" s="10">
        <v>3.1</v>
      </c>
      <c r="I4" s="12">
        <f>(D4+E4+F4+G4+H4)/50</f>
        <v>0.30980000000000002</v>
      </c>
      <c r="J4" s="12">
        <f>SQRT(C4)</f>
        <v>0.46043457732885351</v>
      </c>
      <c r="K4" s="5" t="s">
        <v>18</v>
      </c>
      <c r="L4" s="4">
        <f>INTERCEPT(I4:I10,J4:J10)</f>
        <v>-7.3007577328047191E-2</v>
      </c>
    </row>
    <row r="5" spans="2:16" x14ac:dyDescent="0.25">
      <c r="B5" s="9">
        <v>2</v>
      </c>
      <c r="C5" s="8">
        <v>0.29799999999999999</v>
      </c>
      <c r="D5" s="10">
        <v>4.0199999999999996</v>
      </c>
      <c r="E5" s="10">
        <v>3.91</v>
      </c>
      <c r="F5" s="11">
        <v>3.95</v>
      </c>
      <c r="G5" s="10">
        <v>4.03</v>
      </c>
      <c r="H5" s="10">
        <v>4.03</v>
      </c>
      <c r="I5" s="12">
        <f t="shared" ref="I5:I11" si="0">(D5+E5+F5+G5+H5)/50</f>
        <v>0.39880000000000004</v>
      </c>
      <c r="J5" s="12">
        <f t="shared" ref="J5:J11" si="1">SQRT(C5)</f>
        <v>0.54589376255824718</v>
      </c>
      <c r="K5" s="5" t="s">
        <v>19</v>
      </c>
      <c r="L5" s="4">
        <f>SLOPE(I4:I10,J4:J10)</f>
        <v>0.86084642866994332</v>
      </c>
    </row>
    <row r="6" spans="2:16" x14ac:dyDescent="0.25">
      <c r="B6" s="9">
        <v>3</v>
      </c>
      <c r="C6" s="8">
        <v>0.38400000000000001</v>
      </c>
      <c r="D6" s="10">
        <v>4.66</v>
      </c>
      <c r="E6" s="10">
        <v>4.6399999999999997</v>
      </c>
      <c r="F6" s="11">
        <v>4.67</v>
      </c>
      <c r="G6" s="10">
        <v>4.71</v>
      </c>
      <c r="H6" s="10">
        <v>4.53</v>
      </c>
      <c r="I6" s="12">
        <f t="shared" si="0"/>
        <v>0.4642</v>
      </c>
      <c r="J6" s="12">
        <f t="shared" si="1"/>
        <v>0.6196773353931867</v>
      </c>
      <c r="K6" s="5"/>
      <c r="L6" s="4"/>
    </row>
    <row r="7" spans="2:16" x14ac:dyDescent="0.25">
      <c r="B7" s="9">
        <v>4</v>
      </c>
      <c r="C7" s="8">
        <v>0.47</v>
      </c>
      <c r="D7" s="10">
        <v>5.47</v>
      </c>
      <c r="E7" s="10">
        <v>5.55</v>
      </c>
      <c r="F7" s="11">
        <v>5.45</v>
      </c>
      <c r="G7" s="10">
        <v>5.48</v>
      </c>
      <c r="H7" s="10">
        <v>5.44</v>
      </c>
      <c r="I7" s="12">
        <f t="shared" si="0"/>
        <v>0.54780000000000006</v>
      </c>
      <c r="J7" s="12">
        <f t="shared" si="1"/>
        <v>0.68556546004010444</v>
      </c>
      <c r="K7" s="5" t="s">
        <v>20</v>
      </c>
      <c r="L7" s="4">
        <f>4*3.1415*3.1415/L5*L5</f>
        <v>39.476089000000002</v>
      </c>
    </row>
    <row r="8" spans="2:16" x14ac:dyDescent="0.25">
      <c r="B8" s="9">
        <v>5</v>
      </c>
      <c r="C8" s="8">
        <v>0.55600000000000005</v>
      </c>
      <c r="D8" s="10">
        <v>5.59</v>
      </c>
      <c r="E8" s="10">
        <v>5.61</v>
      </c>
      <c r="F8" s="11">
        <v>5.6</v>
      </c>
      <c r="G8" s="10">
        <v>5.61</v>
      </c>
      <c r="H8" s="10">
        <v>5.55</v>
      </c>
      <c r="I8" s="12">
        <f t="shared" si="0"/>
        <v>0.55919999999999992</v>
      </c>
      <c r="J8" s="12">
        <f t="shared" si="1"/>
        <v>0.74565407529229</v>
      </c>
    </row>
    <row r="9" spans="2:16" x14ac:dyDescent="0.25">
      <c r="B9" s="9">
        <v>6</v>
      </c>
      <c r="C9" s="8">
        <v>0.64200000000000002</v>
      </c>
      <c r="D9" s="10">
        <v>6.06</v>
      </c>
      <c r="E9" s="10">
        <v>6.15</v>
      </c>
      <c r="F9" s="11">
        <v>6.1</v>
      </c>
      <c r="G9" s="10">
        <v>6.15</v>
      </c>
      <c r="H9" s="10">
        <v>6.16</v>
      </c>
      <c r="I9" s="12">
        <f t="shared" si="0"/>
        <v>0.61240000000000006</v>
      </c>
      <c r="J9" s="12">
        <f t="shared" si="1"/>
        <v>0.80124902496040518</v>
      </c>
    </row>
    <row r="10" spans="2:16" x14ac:dyDescent="0.25">
      <c r="B10" s="9">
        <v>7</v>
      </c>
      <c r="C10" s="7">
        <v>0.72799999999999998</v>
      </c>
      <c r="D10" s="10">
        <v>6.51</v>
      </c>
      <c r="E10" s="11">
        <v>6.55</v>
      </c>
      <c r="F10" s="11">
        <v>6.48</v>
      </c>
      <c r="G10" s="10">
        <v>6.5</v>
      </c>
      <c r="H10" s="10">
        <v>6.6</v>
      </c>
      <c r="I10" s="12">
        <f t="shared" si="0"/>
        <v>0.65280000000000005</v>
      </c>
      <c r="J10" s="12">
        <f t="shared" si="1"/>
        <v>0.85322916030806162</v>
      </c>
      <c r="K10" t="s">
        <v>45</v>
      </c>
      <c r="L10" s="34">
        <f>(4*N2*O2*O2*O2*L7)/(P2*P2*P2*P2)</f>
        <v>583840253.6599685</v>
      </c>
    </row>
    <row r="11" spans="2:16" x14ac:dyDescent="0.25">
      <c r="B11" s="9">
        <v>8</v>
      </c>
      <c r="C11" s="7"/>
      <c r="D11" s="10"/>
      <c r="E11" s="10"/>
      <c r="F11" s="11"/>
      <c r="G11" s="10"/>
      <c r="H11" s="10"/>
      <c r="I11" s="12">
        <f t="shared" si="0"/>
        <v>0</v>
      </c>
      <c r="J11" s="12">
        <f t="shared" si="1"/>
        <v>0</v>
      </c>
    </row>
    <row r="12" spans="2:16" x14ac:dyDescent="0.25">
      <c r="D12" s="2"/>
      <c r="F12" s="1"/>
      <c r="H12" s="6"/>
      <c r="I12" s="6"/>
      <c r="J12" s="6"/>
    </row>
    <row r="13" spans="2:16" x14ac:dyDescent="0.25">
      <c r="B13" t="s">
        <v>16</v>
      </c>
      <c r="D13" s="2"/>
      <c r="E13" t="s">
        <v>14</v>
      </c>
      <c r="F13" s="1">
        <v>0.104</v>
      </c>
    </row>
    <row r="14" spans="2:16" x14ac:dyDescent="0.25">
      <c r="B14" t="s">
        <v>3</v>
      </c>
      <c r="C14" t="s">
        <v>4</v>
      </c>
      <c r="D14" s="2" t="s">
        <v>11</v>
      </c>
      <c r="E14" t="s">
        <v>1</v>
      </c>
      <c r="F14" t="s">
        <v>12</v>
      </c>
      <c r="G14" t="s">
        <v>13</v>
      </c>
    </row>
    <row r="15" spans="2:16" x14ac:dyDescent="0.25">
      <c r="C15" s="2">
        <v>0.126</v>
      </c>
      <c r="D15" s="14">
        <f>9.8*C15</f>
        <v>1.2348000000000001</v>
      </c>
      <c r="E15">
        <v>0.17799999999999999</v>
      </c>
      <c r="F15" s="14">
        <f>E15-0.104</f>
        <v>7.3999999999999996E-2</v>
      </c>
      <c r="G15" s="2">
        <f>D15/F15</f>
        <v>16.686486486486491</v>
      </c>
      <c r="I15" s="5" t="s">
        <v>2</v>
      </c>
      <c r="J15" s="4">
        <f>INTERCEPT(D15:D22,F15:F22)</f>
        <v>-2.4502847482481585</v>
      </c>
    </row>
    <row r="16" spans="2:16" x14ac:dyDescent="0.25">
      <c r="C16" s="2">
        <v>0.21199999999999999</v>
      </c>
      <c r="D16" s="14">
        <f t="shared" ref="D16:D22" si="2">9.8*C16</f>
        <v>2.0775999999999999</v>
      </c>
      <c r="E16">
        <v>0.193</v>
      </c>
      <c r="F16" s="14">
        <f t="shared" ref="F16:F22" si="3">E16-0.104</f>
        <v>8.900000000000001E-2</v>
      </c>
      <c r="G16" s="2">
        <f t="shared" ref="G16:G22" si="4">D16/F16</f>
        <v>23.343820224719096</v>
      </c>
      <c r="I16" s="5"/>
      <c r="J16" s="4"/>
    </row>
    <row r="17" spans="2:16" x14ac:dyDescent="0.25">
      <c r="C17" s="2">
        <v>0.29799999999999999</v>
      </c>
      <c r="D17" s="14">
        <f t="shared" si="2"/>
        <v>2.9203999999999999</v>
      </c>
      <c r="E17">
        <v>0.21099999999999999</v>
      </c>
      <c r="F17" s="14">
        <f t="shared" si="3"/>
        <v>0.107</v>
      </c>
      <c r="G17" s="2">
        <f t="shared" si="4"/>
        <v>27.293457943925233</v>
      </c>
      <c r="I17" s="5" t="s">
        <v>15</v>
      </c>
      <c r="J17" s="4">
        <f>SLOPE(D15:D22,F15:F22)</f>
        <v>49.99045993024059</v>
      </c>
    </row>
    <row r="18" spans="2:16" x14ac:dyDescent="0.25">
      <c r="C18" s="2">
        <v>0.38</v>
      </c>
      <c r="D18" s="14">
        <f t="shared" si="2"/>
        <v>3.7240000000000002</v>
      </c>
      <c r="E18">
        <v>0.22900000000000001</v>
      </c>
      <c r="F18" s="14">
        <f t="shared" si="3"/>
        <v>0.125</v>
      </c>
      <c r="G18" s="2">
        <f t="shared" si="4"/>
        <v>29.792000000000002</v>
      </c>
    </row>
    <row r="19" spans="2:16" x14ac:dyDescent="0.25">
      <c r="C19" s="2">
        <v>0.47</v>
      </c>
      <c r="D19" s="14">
        <f t="shared" si="2"/>
        <v>4.6059999999999999</v>
      </c>
      <c r="E19" s="13">
        <v>0.245</v>
      </c>
      <c r="F19" s="14">
        <f t="shared" si="3"/>
        <v>0.14100000000000001</v>
      </c>
      <c r="G19" s="2">
        <f t="shared" si="4"/>
        <v>32.666666666666664</v>
      </c>
    </row>
    <row r="20" spans="2:16" x14ac:dyDescent="0.25">
      <c r="C20" s="2">
        <v>0.55600000000000005</v>
      </c>
      <c r="D20" s="14">
        <f t="shared" si="2"/>
        <v>5.4488000000000012</v>
      </c>
      <c r="E20">
        <v>0.26400000000000001</v>
      </c>
      <c r="F20" s="14">
        <f t="shared" si="3"/>
        <v>0.16000000000000003</v>
      </c>
      <c r="G20" s="2">
        <f t="shared" si="4"/>
        <v>34.055</v>
      </c>
    </row>
    <row r="21" spans="2:16" x14ac:dyDescent="0.25">
      <c r="C21" s="2">
        <v>0.64200000000000002</v>
      </c>
      <c r="D21" s="14">
        <f t="shared" si="2"/>
        <v>6.2916000000000007</v>
      </c>
      <c r="E21">
        <v>0.28000000000000003</v>
      </c>
      <c r="F21" s="14">
        <f t="shared" si="3"/>
        <v>0.17600000000000005</v>
      </c>
      <c r="G21" s="2">
        <f t="shared" si="4"/>
        <v>35.747727272727268</v>
      </c>
    </row>
    <row r="22" spans="2:16" x14ac:dyDescent="0.25">
      <c r="C22" s="2">
        <v>0.72799999999999998</v>
      </c>
      <c r="D22" s="14">
        <f t="shared" si="2"/>
        <v>7.1344000000000003</v>
      </c>
      <c r="E22">
        <v>0.29299999999999998</v>
      </c>
      <c r="F22" s="14">
        <f t="shared" si="3"/>
        <v>0.189</v>
      </c>
      <c r="G22" s="2">
        <f t="shared" si="4"/>
        <v>37.748148148148147</v>
      </c>
    </row>
    <row r="23" spans="2:16" x14ac:dyDescent="0.25">
      <c r="D23" s="2"/>
    </row>
    <row r="24" spans="2:16" x14ac:dyDescent="0.25">
      <c r="D24" s="2"/>
    </row>
    <row r="25" spans="2:16" x14ac:dyDescent="0.25">
      <c r="B25" t="s">
        <v>22</v>
      </c>
      <c r="C25" s="31">
        <v>1</v>
      </c>
      <c r="D25" s="2"/>
      <c r="E25" s="32" t="s">
        <v>29</v>
      </c>
      <c r="F25" s="32" t="s">
        <v>30</v>
      </c>
      <c r="G25" s="32" t="s">
        <v>31</v>
      </c>
      <c r="H25" s="32" t="s">
        <v>32</v>
      </c>
      <c r="I25" s="32" t="s">
        <v>33</v>
      </c>
    </row>
    <row r="27" spans="2:16" x14ac:dyDescent="0.25">
      <c r="B27" t="s">
        <v>16</v>
      </c>
      <c r="D27" s="2"/>
      <c r="E27" t="s">
        <v>14</v>
      </c>
      <c r="F27" s="1">
        <v>8.7999999999999995E-2</v>
      </c>
    </row>
    <row r="28" spans="2:16" x14ac:dyDescent="0.25">
      <c r="B28" t="s">
        <v>3</v>
      </c>
      <c r="C28" t="s">
        <v>4</v>
      </c>
      <c r="D28" s="2" t="s">
        <v>11</v>
      </c>
      <c r="E28" t="s">
        <v>1</v>
      </c>
      <c r="F28" t="s">
        <v>12</v>
      </c>
      <c r="G28" t="s">
        <v>13</v>
      </c>
      <c r="K28" s="6"/>
      <c r="L28" s="6"/>
      <c r="M28" s="6"/>
    </row>
    <row r="29" spans="2:16" x14ac:dyDescent="0.25">
      <c r="B29">
        <v>1</v>
      </c>
      <c r="C29" s="2">
        <v>0.125</v>
      </c>
      <c r="D29" s="14">
        <f>9.8*C29</f>
        <v>1.2250000000000001</v>
      </c>
      <c r="E29">
        <v>0.10299999999999999</v>
      </c>
      <c r="F29" s="14">
        <f>E29-0.088</f>
        <v>1.4999999999999999E-2</v>
      </c>
      <c r="G29" s="2">
        <f>D29/F29</f>
        <v>81.666666666666671</v>
      </c>
      <c r="I29" s="5" t="s">
        <v>51</v>
      </c>
      <c r="J29" s="4">
        <f>INTERCEPT(D29:D36,F29:F36)</f>
        <v>8.5442424242423876E-2</v>
      </c>
      <c r="K29" s="6"/>
      <c r="L29" s="6"/>
      <c r="O29" t="s">
        <v>47</v>
      </c>
      <c r="P29" s="1" t="s">
        <v>48</v>
      </c>
    </row>
    <row r="30" spans="2:16" x14ac:dyDescent="0.25">
      <c r="B30">
        <v>2</v>
      </c>
      <c r="C30" s="2">
        <v>0.20899999999999999</v>
      </c>
      <c r="D30" s="14">
        <f t="shared" ref="D30:D36" si="5">9.8*C30</f>
        <v>2.0482</v>
      </c>
      <c r="E30">
        <v>0.114</v>
      </c>
      <c r="F30" s="14">
        <f t="shared" ref="F30:F36" si="6">E30-0.088</f>
        <v>2.6000000000000009E-2</v>
      </c>
      <c r="G30" s="2">
        <f t="shared" ref="G30:G36" si="7">D30/F30</f>
        <v>78.776923076923055</v>
      </c>
      <c r="I30" s="5"/>
      <c r="J30" s="4"/>
      <c r="K30" s="6"/>
      <c r="L30" s="6"/>
      <c r="M30" s="32" t="s">
        <v>46</v>
      </c>
      <c r="N30" s="33">
        <v>69</v>
      </c>
      <c r="O30">
        <v>9.4999999999999998E-3</v>
      </c>
      <c r="P30">
        <v>2E-3</v>
      </c>
    </row>
    <row r="31" spans="2:16" x14ac:dyDescent="0.25">
      <c r="B31">
        <v>3</v>
      </c>
      <c r="C31" s="2">
        <v>0.29499999999999998</v>
      </c>
      <c r="D31" s="14">
        <f t="shared" si="5"/>
        <v>2.891</v>
      </c>
      <c r="E31">
        <v>0.125</v>
      </c>
      <c r="F31" s="14">
        <f t="shared" si="6"/>
        <v>3.7000000000000005E-2</v>
      </c>
      <c r="G31" s="2">
        <f t="shared" si="7"/>
        <v>78.13513513513513</v>
      </c>
      <c r="I31" s="5" t="s">
        <v>50</v>
      </c>
      <c r="J31" s="4">
        <f>SLOPE(D29:D36,F29:F36)</f>
        <v>75.589393939393943</v>
      </c>
      <c r="K31" s="6"/>
      <c r="L31" s="6"/>
      <c r="M31" s="6"/>
    </row>
    <row r="32" spans="2:16" x14ac:dyDescent="0.25">
      <c r="B32">
        <v>4</v>
      </c>
      <c r="C32" s="2">
        <v>0.378</v>
      </c>
      <c r="D32" s="14">
        <f t="shared" si="5"/>
        <v>3.7044000000000001</v>
      </c>
      <c r="E32">
        <v>0.13600000000000001</v>
      </c>
      <c r="F32" s="14">
        <f t="shared" si="6"/>
        <v>4.8000000000000015E-2</v>
      </c>
      <c r="G32" s="2">
        <f t="shared" si="7"/>
        <v>77.174999999999983</v>
      </c>
      <c r="K32" s="6"/>
      <c r="L32" s="6"/>
      <c r="M32" s="6"/>
    </row>
    <row r="33" spans="2:13" x14ac:dyDescent="0.25">
      <c r="B33">
        <v>5</v>
      </c>
      <c r="C33" s="2">
        <v>0.46300000000000002</v>
      </c>
      <c r="D33" s="14">
        <f t="shared" si="5"/>
        <v>4.5374000000000008</v>
      </c>
      <c r="E33" s="13">
        <v>0.14699999999999999</v>
      </c>
      <c r="F33" s="14">
        <f t="shared" si="6"/>
        <v>5.8999999999999997E-2</v>
      </c>
      <c r="G33" s="2">
        <f t="shared" si="7"/>
        <v>76.905084745762736</v>
      </c>
      <c r="I33" t="s">
        <v>49</v>
      </c>
      <c r="J33" s="35">
        <f>(4*N30*J31*O30*O30*O30)/(P30*P30*P30*P30)</f>
        <v>1117945876.8465905</v>
      </c>
      <c r="K33" s="6"/>
      <c r="L33" s="6"/>
      <c r="M33" s="6"/>
    </row>
    <row r="34" spans="2:13" x14ac:dyDescent="0.25">
      <c r="B34">
        <v>6</v>
      </c>
      <c r="C34" s="2">
        <v>0.54800000000000004</v>
      </c>
      <c r="D34" s="14">
        <f t="shared" si="5"/>
        <v>5.370400000000001</v>
      </c>
      <c r="E34">
        <v>0.158</v>
      </c>
      <c r="F34" s="14">
        <f t="shared" si="6"/>
        <v>7.0000000000000007E-2</v>
      </c>
      <c r="G34" s="2">
        <f t="shared" si="7"/>
        <v>76.720000000000013</v>
      </c>
      <c r="K34" s="6"/>
      <c r="L34" s="6"/>
      <c r="M34" s="6"/>
    </row>
    <row r="35" spans="2:13" x14ac:dyDescent="0.25">
      <c r="B35">
        <v>7</v>
      </c>
      <c r="C35" s="2">
        <v>0.63400000000000001</v>
      </c>
      <c r="D35" s="14">
        <f t="shared" si="5"/>
        <v>6.2132000000000005</v>
      </c>
      <c r="E35">
        <v>0.16900000000000001</v>
      </c>
      <c r="F35" s="14">
        <f t="shared" si="6"/>
        <v>8.1000000000000016E-2</v>
      </c>
      <c r="G35" s="2">
        <f t="shared" si="7"/>
        <v>76.706172839506166</v>
      </c>
      <c r="K35" s="6"/>
      <c r="L35" s="6"/>
      <c r="M35" s="6"/>
    </row>
    <row r="36" spans="2:13" x14ac:dyDescent="0.25">
      <c r="B36">
        <v>8</v>
      </c>
      <c r="C36" s="2">
        <v>0.71899999999999997</v>
      </c>
      <c r="D36" s="14">
        <f t="shared" si="5"/>
        <v>7.0462000000000007</v>
      </c>
      <c r="E36">
        <v>0.18</v>
      </c>
      <c r="F36" s="14">
        <f t="shared" si="6"/>
        <v>9.1999999999999998E-2</v>
      </c>
      <c r="G36" s="2">
        <f t="shared" si="7"/>
        <v>76.589130434782618</v>
      </c>
      <c r="K36" s="6"/>
      <c r="L36" s="6"/>
      <c r="M36" s="6"/>
    </row>
    <row r="37" spans="2:13" x14ac:dyDescent="0.25">
      <c r="C37" s="15" t="s">
        <v>0</v>
      </c>
      <c r="D37" s="15"/>
      <c r="E37" s="17"/>
      <c r="F37" s="15"/>
      <c r="G37" s="16"/>
      <c r="H37" s="15"/>
      <c r="I37" s="15"/>
      <c r="J37" s="18"/>
      <c r="K37" s="18"/>
    </row>
    <row r="38" spans="2:13" x14ac:dyDescent="0.25">
      <c r="B38" t="s">
        <v>17</v>
      </c>
      <c r="E38" s="1"/>
    </row>
    <row r="40" spans="2:13" x14ac:dyDescent="0.25">
      <c r="B40" s="1" t="s">
        <v>3</v>
      </c>
      <c r="C40" s="1" t="s">
        <v>4</v>
      </c>
      <c r="D40" s="1" t="s">
        <v>5</v>
      </c>
      <c r="E40" s="3" t="s">
        <v>6</v>
      </c>
      <c r="F40" s="3" t="s">
        <v>7</v>
      </c>
      <c r="G40" s="3" t="s">
        <v>8</v>
      </c>
      <c r="H40" s="3" t="s">
        <v>9</v>
      </c>
      <c r="I40" s="3" t="s">
        <v>10</v>
      </c>
    </row>
    <row r="41" spans="2:13" x14ac:dyDescent="0.25">
      <c r="B41" s="9">
        <v>1</v>
      </c>
      <c r="C41" s="8">
        <v>0.21</v>
      </c>
      <c r="D41" s="10">
        <v>4.3</v>
      </c>
      <c r="E41" s="10">
        <v>4.1500000000000004</v>
      </c>
      <c r="F41" s="11">
        <v>3.86</v>
      </c>
      <c r="G41" s="10">
        <v>3.53</v>
      </c>
      <c r="H41" s="10">
        <v>3.8</v>
      </c>
      <c r="I41" s="12">
        <f>(D41+E41+F41+G41+H41)/50</f>
        <v>0.39279999999999993</v>
      </c>
      <c r="J41" s="12">
        <f>SQRT(C41)</f>
        <v>0.45825756949558399</v>
      </c>
      <c r="K41" s="4" t="s">
        <v>18</v>
      </c>
      <c r="L41" s="4">
        <f>INTERCEPT(I41:I47,J41:J47)</f>
        <v>4.6541038472592944E-2</v>
      </c>
    </row>
    <row r="42" spans="2:13" x14ac:dyDescent="0.25">
      <c r="B42" s="9">
        <v>2</v>
      </c>
      <c r="C42" s="8">
        <v>0.29599999999999999</v>
      </c>
      <c r="D42" s="10">
        <v>4.3499999999999996</v>
      </c>
      <c r="E42" s="10">
        <v>4.47</v>
      </c>
      <c r="F42" s="11">
        <v>4.46</v>
      </c>
      <c r="G42" s="10">
        <v>4.54</v>
      </c>
      <c r="H42" s="10">
        <v>4.55</v>
      </c>
      <c r="I42" s="12">
        <f t="shared" ref="I42:I48" si="8">(D42+E42+F42+G42+H42)/50</f>
        <v>0.44740000000000002</v>
      </c>
      <c r="J42" s="12">
        <f t="shared" ref="J42:J48" si="9">SQRT(C42)</f>
        <v>0.54405882034941777</v>
      </c>
      <c r="K42" s="4" t="s">
        <v>19</v>
      </c>
      <c r="L42" s="4">
        <f>SLOPE(I41:I47,J41:J47)</f>
        <v>0.75242084740627246</v>
      </c>
    </row>
    <row r="43" spans="2:13" x14ac:dyDescent="0.25">
      <c r="B43" s="9">
        <v>3</v>
      </c>
      <c r="C43" s="8">
        <v>0.38500000000000001</v>
      </c>
      <c r="D43" s="10">
        <v>5.15</v>
      </c>
      <c r="E43" s="10">
        <v>5.22</v>
      </c>
      <c r="F43" s="11">
        <v>5.23</v>
      </c>
      <c r="G43" s="10">
        <v>5.21</v>
      </c>
      <c r="H43" s="10">
        <v>5.0999999999999996</v>
      </c>
      <c r="I43" s="12">
        <f t="shared" si="8"/>
        <v>0.5182000000000001</v>
      </c>
      <c r="J43" s="12">
        <f t="shared" si="9"/>
        <v>0.62048368229954287</v>
      </c>
      <c r="K43" s="4"/>
      <c r="L43" s="4"/>
    </row>
    <row r="44" spans="2:13" x14ac:dyDescent="0.25">
      <c r="B44" s="9">
        <v>4</v>
      </c>
      <c r="C44" s="8">
        <v>0.46700000000000003</v>
      </c>
      <c r="D44" s="10">
        <v>5.72</v>
      </c>
      <c r="E44" s="10">
        <v>5.68</v>
      </c>
      <c r="F44" s="11">
        <v>5.83</v>
      </c>
      <c r="G44" s="10">
        <v>5.67</v>
      </c>
      <c r="H44" s="10">
        <v>5.58</v>
      </c>
      <c r="I44" s="12">
        <f t="shared" si="8"/>
        <v>0.56959999999999988</v>
      </c>
      <c r="J44" s="12">
        <f t="shared" si="9"/>
        <v>0.68337398253079551</v>
      </c>
      <c r="K44" s="4" t="s">
        <v>20</v>
      </c>
      <c r="L44" s="4">
        <f>4*3.1415*3.1415/L42*L42</f>
        <v>39.476089000000002</v>
      </c>
    </row>
    <row r="45" spans="2:13" x14ac:dyDescent="0.25">
      <c r="B45" s="9">
        <v>5</v>
      </c>
      <c r="C45" s="8">
        <v>0.55000000000000004</v>
      </c>
      <c r="D45" s="10">
        <v>5.99</v>
      </c>
      <c r="E45" s="10">
        <v>5.97</v>
      </c>
      <c r="F45" s="11">
        <v>5.95</v>
      </c>
      <c r="G45" s="10">
        <v>6.03</v>
      </c>
      <c r="H45" s="10">
        <v>5.74</v>
      </c>
      <c r="I45" s="12">
        <f t="shared" si="8"/>
        <v>0.59360000000000002</v>
      </c>
      <c r="J45" s="12">
        <f t="shared" si="9"/>
        <v>0.74161984870956632</v>
      </c>
    </row>
    <row r="46" spans="2:13" x14ac:dyDescent="0.25">
      <c r="B46" s="9">
        <v>6</v>
      </c>
      <c r="C46" s="8">
        <v>0.63600000000000001</v>
      </c>
      <c r="D46" s="10">
        <v>6.59</v>
      </c>
      <c r="E46" s="10">
        <v>6.51</v>
      </c>
      <c r="F46" s="11">
        <v>6.73</v>
      </c>
      <c r="G46" s="10">
        <v>6.58</v>
      </c>
      <c r="H46" s="10">
        <v>6.53</v>
      </c>
      <c r="I46" s="12">
        <f t="shared" si="8"/>
        <v>0.65879999999999994</v>
      </c>
      <c r="J46" s="12">
        <f t="shared" si="9"/>
        <v>0.79749608149507545</v>
      </c>
    </row>
    <row r="47" spans="2:13" x14ac:dyDescent="0.25">
      <c r="B47" s="9">
        <v>7</v>
      </c>
      <c r="C47" s="8">
        <v>0.72199999999999998</v>
      </c>
      <c r="D47" s="10">
        <v>6.9</v>
      </c>
      <c r="E47" s="11">
        <v>6.62</v>
      </c>
      <c r="F47" s="11">
        <v>6.75</v>
      </c>
      <c r="G47" s="10">
        <v>6.9</v>
      </c>
      <c r="H47" s="10">
        <v>6.73</v>
      </c>
      <c r="I47" s="12">
        <f t="shared" si="8"/>
        <v>0.67800000000000016</v>
      </c>
      <c r="J47" s="12">
        <f t="shared" si="9"/>
        <v>0.84970583144992007</v>
      </c>
    </row>
    <row r="48" spans="2:13" x14ac:dyDescent="0.25">
      <c r="B48" s="9">
        <v>8</v>
      </c>
      <c r="C48" s="7"/>
      <c r="D48" s="10"/>
      <c r="E48" s="10"/>
      <c r="F48" s="11"/>
      <c r="G48" s="10"/>
      <c r="H48" s="10"/>
      <c r="I48" s="12">
        <f t="shared" si="8"/>
        <v>0</v>
      </c>
      <c r="J48" s="12">
        <f t="shared" si="9"/>
        <v>0</v>
      </c>
    </row>
    <row r="49" spans="2:16" x14ac:dyDescent="0.25">
      <c r="C49" s="18"/>
      <c r="D49" s="18"/>
      <c r="E49" s="18"/>
      <c r="F49" s="19"/>
      <c r="G49" s="18"/>
      <c r="H49" s="18"/>
      <c r="I49" s="18"/>
      <c r="J49" s="18"/>
      <c r="K49" s="18"/>
    </row>
    <row r="50" spans="2:16" x14ac:dyDescent="0.25">
      <c r="C50" s="18"/>
      <c r="D50" s="19"/>
      <c r="E50" s="20"/>
      <c r="F50" s="21"/>
      <c r="G50" s="18"/>
      <c r="H50" s="18"/>
      <c r="I50" s="18"/>
      <c r="J50" s="18"/>
      <c r="K50" s="18"/>
    </row>
    <row r="51" spans="2:16" x14ac:dyDescent="0.25">
      <c r="B51" t="s">
        <v>21</v>
      </c>
      <c r="C51" s="18">
        <v>2</v>
      </c>
      <c r="D51" s="18"/>
      <c r="E51" s="18" t="s">
        <v>23</v>
      </c>
      <c r="F51" s="18" t="s">
        <v>24</v>
      </c>
      <c r="G51" s="18" t="s">
        <v>54</v>
      </c>
      <c r="H51" s="18" t="s">
        <v>25</v>
      </c>
      <c r="I51" s="18"/>
      <c r="J51" s="18"/>
      <c r="K51" s="18"/>
    </row>
    <row r="52" spans="2:16" x14ac:dyDescent="0.25">
      <c r="B52" t="s">
        <v>16</v>
      </c>
      <c r="D52" s="2"/>
      <c r="E52" t="s">
        <v>14</v>
      </c>
      <c r="F52" s="1">
        <v>0.09</v>
      </c>
    </row>
    <row r="53" spans="2:16" x14ac:dyDescent="0.25">
      <c r="B53" t="s">
        <v>3</v>
      </c>
      <c r="C53" t="s">
        <v>4</v>
      </c>
      <c r="D53" s="2" t="s">
        <v>11</v>
      </c>
      <c r="E53" t="s">
        <v>1</v>
      </c>
      <c r="F53" t="s">
        <v>12</v>
      </c>
      <c r="G53" t="s">
        <v>13</v>
      </c>
      <c r="K53" s="6"/>
      <c r="L53" s="6"/>
    </row>
    <row r="54" spans="2:16" x14ac:dyDescent="0.25">
      <c r="B54">
        <v>1</v>
      </c>
      <c r="C54" s="2">
        <v>0.115</v>
      </c>
      <c r="D54" s="14">
        <f>9.8*C54</f>
        <v>1.1270000000000002</v>
      </c>
      <c r="E54">
        <v>0.105</v>
      </c>
      <c r="F54" s="14">
        <f>E54-0.09</f>
        <v>1.4999999999999999E-2</v>
      </c>
      <c r="G54" s="2">
        <f>D54/F54</f>
        <v>75.133333333333354</v>
      </c>
      <c r="I54" s="5" t="s">
        <v>2</v>
      </c>
      <c r="J54" s="4">
        <f>INTERCEPT(D54:D61,F54:F61)</f>
        <v>-9.4938127432903308E-2</v>
      </c>
      <c r="K54" s="6"/>
      <c r="L54" s="6"/>
      <c r="O54" t="s">
        <v>47</v>
      </c>
      <c r="P54" s="1" t="s">
        <v>48</v>
      </c>
    </row>
    <row r="55" spans="2:16" x14ac:dyDescent="0.25">
      <c r="B55">
        <v>2</v>
      </c>
      <c r="C55" s="2">
        <v>0.2</v>
      </c>
      <c r="D55" s="14">
        <f t="shared" ref="D55:D61" si="10">9.8*C55</f>
        <v>1.9600000000000002</v>
      </c>
      <c r="E55">
        <v>0.115</v>
      </c>
      <c r="F55" s="14">
        <f t="shared" ref="F55:F61" si="11">E55-0.09</f>
        <v>2.5000000000000008E-2</v>
      </c>
      <c r="G55" s="2">
        <f t="shared" ref="G55:G61" si="12">D55/F55</f>
        <v>78.399999999999977</v>
      </c>
      <c r="I55" s="5"/>
      <c r="J55" s="4"/>
      <c r="K55" s="6"/>
      <c r="L55" s="6"/>
      <c r="M55" s="32" t="s">
        <v>46</v>
      </c>
      <c r="N55" s="33">
        <v>69</v>
      </c>
      <c r="O55">
        <v>9.4999999999999998E-3</v>
      </c>
      <c r="P55">
        <v>2E-3</v>
      </c>
    </row>
    <row r="56" spans="2:16" x14ac:dyDescent="0.25">
      <c r="B56">
        <v>3</v>
      </c>
      <c r="C56" s="2">
        <v>0.28499999999999998</v>
      </c>
      <c r="D56" s="14">
        <f t="shared" si="10"/>
        <v>2.7930000000000001</v>
      </c>
      <c r="E56">
        <v>0.125</v>
      </c>
      <c r="F56" s="14">
        <f t="shared" si="11"/>
        <v>3.5000000000000003E-2</v>
      </c>
      <c r="G56" s="2">
        <f t="shared" si="12"/>
        <v>79.8</v>
      </c>
      <c r="I56" s="5" t="s">
        <v>15</v>
      </c>
      <c r="J56" s="4">
        <f>SLOPE(D54:D61,F54:F61)</f>
        <v>82.517967629584106</v>
      </c>
      <c r="K56" s="6"/>
      <c r="L56" s="6"/>
    </row>
    <row r="57" spans="2:16" x14ac:dyDescent="0.25">
      <c r="B57">
        <v>4</v>
      </c>
      <c r="C57" s="2">
        <v>0.37</v>
      </c>
      <c r="D57" s="14">
        <f t="shared" si="10"/>
        <v>3.6260000000000003</v>
      </c>
      <c r="E57">
        <v>0.13500000000000001</v>
      </c>
      <c r="F57" s="14">
        <f t="shared" si="11"/>
        <v>4.5000000000000012E-2</v>
      </c>
      <c r="G57" s="2">
        <f t="shared" si="12"/>
        <v>80.577777777777769</v>
      </c>
      <c r="K57" s="6"/>
      <c r="L57" s="6"/>
    </row>
    <row r="58" spans="2:16" x14ac:dyDescent="0.25">
      <c r="B58">
        <v>5</v>
      </c>
      <c r="C58" s="2">
        <v>0.45500000000000002</v>
      </c>
      <c r="D58" s="14">
        <f t="shared" si="10"/>
        <v>4.4590000000000005</v>
      </c>
      <c r="E58" s="13">
        <v>0.14499999999999999</v>
      </c>
      <c r="F58" s="14">
        <f t="shared" si="11"/>
        <v>5.4999999999999993E-2</v>
      </c>
      <c r="G58" s="2">
        <f t="shared" si="12"/>
        <v>81.072727272727292</v>
      </c>
      <c r="I58" t="s">
        <v>52</v>
      </c>
      <c r="K58" s="6"/>
      <c r="L58" s="6"/>
    </row>
    <row r="59" spans="2:16" x14ac:dyDescent="0.25">
      <c r="B59">
        <v>6</v>
      </c>
      <c r="C59" s="2">
        <v>0.54</v>
      </c>
      <c r="D59" s="14">
        <f t="shared" si="10"/>
        <v>5.2920000000000007</v>
      </c>
      <c r="E59">
        <v>0.155</v>
      </c>
      <c r="F59" s="14">
        <f t="shared" si="11"/>
        <v>6.5000000000000002E-2</v>
      </c>
      <c r="G59" s="2">
        <f t="shared" si="12"/>
        <v>81.415384615384625</v>
      </c>
      <c r="K59" s="6"/>
      <c r="L59" s="6"/>
    </row>
    <row r="60" spans="2:16" x14ac:dyDescent="0.25">
      <c r="B60">
        <v>7</v>
      </c>
      <c r="C60" s="2">
        <v>0.625</v>
      </c>
      <c r="D60" s="14">
        <f t="shared" si="10"/>
        <v>6.125</v>
      </c>
      <c r="E60">
        <v>0.16500000000000001</v>
      </c>
      <c r="F60" s="14">
        <f t="shared" si="11"/>
        <v>7.5000000000000011E-2</v>
      </c>
      <c r="G60" s="2">
        <f t="shared" si="12"/>
        <v>81.666666666666657</v>
      </c>
      <c r="K60" s="6"/>
      <c r="L60" s="6"/>
    </row>
    <row r="61" spans="2:16" x14ac:dyDescent="0.25">
      <c r="B61">
        <v>8</v>
      </c>
      <c r="C61" s="2">
        <v>0.70899999999999996</v>
      </c>
      <c r="D61" s="14">
        <f t="shared" si="10"/>
        <v>6.9481999999999999</v>
      </c>
      <c r="E61">
        <v>0.17599999999999999</v>
      </c>
      <c r="F61" s="14">
        <f t="shared" si="11"/>
        <v>8.5999999999999993E-2</v>
      </c>
      <c r="G61" s="2">
        <f t="shared" si="12"/>
        <v>80.793023255813964</v>
      </c>
      <c r="K61" s="6"/>
      <c r="L61" s="6"/>
    </row>
    <row r="62" spans="2:16" x14ac:dyDescent="0.25">
      <c r="C62" s="15" t="s">
        <v>0</v>
      </c>
      <c r="D62" s="15"/>
      <c r="E62" s="17"/>
      <c r="F62" s="15"/>
      <c r="G62" s="16"/>
      <c r="H62" s="15"/>
      <c r="I62" s="15"/>
      <c r="J62" s="18"/>
      <c r="K62" s="18"/>
    </row>
    <row r="63" spans="2:16" x14ac:dyDescent="0.25">
      <c r="B63" t="s">
        <v>17</v>
      </c>
      <c r="D63" t="s">
        <v>24</v>
      </c>
      <c r="E63" s="1" t="s">
        <v>23</v>
      </c>
      <c r="F63" t="s">
        <v>26</v>
      </c>
      <c r="G63" t="s">
        <v>27</v>
      </c>
    </row>
    <row r="65" spans="1:16" ht="15.75" thickBot="1" x14ac:dyDescent="0.3">
      <c r="B65" s="1" t="s">
        <v>3</v>
      </c>
      <c r="C65" s="1" t="s">
        <v>4</v>
      </c>
      <c r="D65" s="1" t="s">
        <v>5</v>
      </c>
      <c r="E65" s="3" t="s">
        <v>6</v>
      </c>
      <c r="F65" s="3" t="s">
        <v>7</v>
      </c>
      <c r="G65" s="3" t="s">
        <v>8</v>
      </c>
      <c r="H65" s="3" t="s">
        <v>9</v>
      </c>
      <c r="I65" s="3" t="s">
        <v>10</v>
      </c>
      <c r="N65" t="s">
        <v>10</v>
      </c>
      <c r="P65" t="s">
        <v>53</v>
      </c>
    </row>
    <row r="66" spans="1:16" ht="23.25" thickBot="1" x14ac:dyDescent="0.3">
      <c r="B66" s="9">
        <v>1</v>
      </c>
      <c r="C66" s="8">
        <v>0.21099999999999999</v>
      </c>
      <c r="D66" s="10">
        <v>3.51</v>
      </c>
      <c r="E66" s="10">
        <v>3.66</v>
      </c>
      <c r="F66" s="11">
        <v>3.59</v>
      </c>
      <c r="G66" s="10">
        <v>3.65</v>
      </c>
      <c r="H66" s="10">
        <v>3.36</v>
      </c>
      <c r="I66" s="12">
        <f>(D66+E66+F66+G66+H66)/25</f>
        <v>0.71079999999999999</v>
      </c>
      <c r="J66" s="12">
        <f>SQRT(C66)</f>
        <v>0.45934736311423408</v>
      </c>
      <c r="K66" s="5" t="s">
        <v>18</v>
      </c>
      <c r="L66" s="5">
        <f>INTERCEPT(I66:I72,J66:J72)</f>
        <v>0.14582663322318579</v>
      </c>
      <c r="N66" s="36">
        <v>0.39300000000000002</v>
      </c>
      <c r="O66" s="36">
        <v>0.45800000000000002</v>
      </c>
      <c r="P66" s="36">
        <v>0.39300000000000002</v>
      </c>
    </row>
    <row r="67" spans="1:16" ht="24" thickTop="1" thickBot="1" x14ac:dyDescent="0.3">
      <c r="B67" s="9">
        <v>2</v>
      </c>
      <c r="C67" s="8">
        <v>0.29499999999999998</v>
      </c>
      <c r="D67" s="10">
        <v>3.96</v>
      </c>
      <c r="E67" s="10">
        <v>4.09</v>
      </c>
      <c r="F67" s="11">
        <v>4.0599999999999996</v>
      </c>
      <c r="G67" s="10">
        <v>4.3499999999999996</v>
      </c>
      <c r="H67" s="10">
        <v>4.22</v>
      </c>
      <c r="I67" s="12">
        <f t="shared" ref="I67:I72" si="13">(D67+E67+F67+G67+H67)/25</f>
        <v>0.82719999999999994</v>
      </c>
      <c r="J67" s="12">
        <f t="shared" ref="J67:J73" si="14">SQRT(C67)</f>
        <v>0.54313902456001073</v>
      </c>
      <c r="K67" s="5" t="s">
        <v>19</v>
      </c>
      <c r="L67" s="5">
        <f>SLOPE(I66:I72,J66:J72)</f>
        <v>1.2314340398757777</v>
      </c>
      <c r="N67" s="37">
        <v>0.44700000000000001</v>
      </c>
      <c r="O67" s="37">
        <v>0.54400000000000004</v>
      </c>
      <c r="P67" s="37">
        <v>0.44700000000000001</v>
      </c>
    </row>
    <row r="68" spans="1:16" ht="23.25" thickBot="1" x14ac:dyDescent="0.3">
      <c r="B68" s="9">
        <v>3</v>
      </c>
      <c r="C68" s="8">
        <v>0.38</v>
      </c>
      <c r="D68" s="10">
        <v>4.4000000000000004</v>
      </c>
      <c r="E68" s="10">
        <v>4.53</v>
      </c>
      <c r="F68" s="11">
        <v>4.66</v>
      </c>
      <c r="G68" s="10">
        <v>4.53</v>
      </c>
      <c r="H68" s="10">
        <v>4.59</v>
      </c>
      <c r="I68" s="12">
        <f t="shared" si="13"/>
        <v>0.90839999999999999</v>
      </c>
      <c r="J68" s="12">
        <f t="shared" si="14"/>
        <v>0.61644140029689765</v>
      </c>
      <c r="K68" s="5"/>
      <c r="L68" s="5"/>
      <c r="N68" s="38">
        <v>0.51800000000000002</v>
      </c>
      <c r="O68" s="38">
        <v>0.62</v>
      </c>
      <c r="P68" s="38">
        <v>0.51800000000000002</v>
      </c>
    </row>
    <row r="69" spans="1:16" ht="23.25" thickBot="1" x14ac:dyDescent="0.3">
      <c r="B69" s="9">
        <v>4</v>
      </c>
      <c r="C69" s="8">
        <v>0.46600000000000003</v>
      </c>
      <c r="D69" s="10">
        <v>4.97</v>
      </c>
      <c r="E69" s="10">
        <v>4.7300000000000004</v>
      </c>
      <c r="F69" s="11">
        <v>4.76</v>
      </c>
      <c r="G69" s="10">
        <v>4.79</v>
      </c>
      <c r="H69" s="10">
        <v>4.74</v>
      </c>
      <c r="I69" s="12">
        <f t="shared" si="13"/>
        <v>0.95960000000000012</v>
      </c>
      <c r="J69" s="12">
        <f t="shared" si="14"/>
        <v>0.68264192663504053</v>
      </c>
      <c r="K69" s="5" t="s">
        <v>20</v>
      </c>
      <c r="L69" s="5">
        <f>4*3.1415*3.1415/L67*L67</f>
        <v>39.476089000000002</v>
      </c>
      <c r="N69" s="39">
        <v>0.56899999999999995</v>
      </c>
      <c r="O69" s="39">
        <v>0.68300000000000005</v>
      </c>
      <c r="P69" s="39">
        <v>0.56899999999999995</v>
      </c>
    </row>
    <row r="70" spans="1:16" ht="23.25" thickBot="1" x14ac:dyDescent="0.3">
      <c r="B70" s="9">
        <v>5</v>
      </c>
      <c r="C70" s="8">
        <v>0.55200000000000005</v>
      </c>
      <c r="D70" s="10">
        <v>5.23</v>
      </c>
      <c r="E70" s="10">
        <v>5.31</v>
      </c>
      <c r="F70" s="11">
        <v>5.3</v>
      </c>
      <c r="G70" s="10">
        <v>5.27</v>
      </c>
      <c r="H70" s="10">
        <v>5.29</v>
      </c>
      <c r="I70" s="12">
        <f t="shared" si="13"/>
        <v>1.056</v>
      </c>
      <c r="J70" s="12">
        <f t="shared" si="14"/>
        <v>0.74296702484026844</v>
      </c>
      <c r="N70" s="38">
        <v>0.59399999999999997</v>
      </c>
      <c r="O70" s="38">
        <v>0.74099999999999999</v>
      </c>
      <c r="P70" s="38">
        <v>0.59399999999999997</v>
      </c>
    </row>
    <row r="71" spans="1:16" ht="23.25" thickBot="1" x14ac:dyDescent="0.3">
      <c r="B71" s="9">
        <v>6</v>
      </c>
      <c r="C71" s="8">
        <v>0.63700000000000001</v>
      </c>
      <c r="D71" s="10">
        <v>5.67</v>
      </c>
      <c r="E71" s="10">
        <v>5.67</v>
      </c>
      <c r="F71" s="11">
        <v>5.78</v>
      </c>
      <c r="G71" s="10">
        <v>5.59</v>
      </c>
      <c r="H71" s="10">
        <v>5.8</v>
      </c>
      <c r="I71" s="12">
        <f t="shared" si="13"/>
        <v>1.1404000000000001</v>
      </c>
      <c r="J71" s="12">
        <f t="shared" si="14"/>
        <v>0.79812279756939664</v>
      </c>
      <c r="N71" s="39">
        <v>0.65900000000000003</v>
      </c>
      <c r="O71" s="39">
        <v>0.79700000000000004</v>
      </c>
      <c r="P71" s="39">
        <v>0.65900000000000003</v>
      </c>
    </row>
    <row r="72" spans="1:16" ht="23.25" thickBot="1" x14ac:dyDescent="0.3">
      <c r="B72" s="9">
        <v>7</v>
      </c>
      <c r="C72" s="8">
        <v>0.72099999999999997</v>
      </c>
      <c r="D72" s="10">
        <v>5.93</v>
      </c>
      <c r="E72" s="30">
        <v>6.03</v>
      </c>
      <c r="F72" s="11">
        <v>5.97</v>
      </c>
      <c r="G72" s="10">
        <v>5.9</v>
      </c>
      <c r="H72" s="10">
        <v>6.07</v>
      </c>
      <c r="I72" s="12">
        <f t="shared" si="13"/>
        <v>1.196</v>
      </c>
      <c r="J72" s="12">
        <f t="shared" si="14"/>
        <v>0.8491171886141512</v>
      </c>
      <c r="N72" s="38">
        <v>0.67800000000000005</v>
      </c>
      <c r="O72" s="38">
        <v>0.84899999999999998</v>
      </c>
      <c r="P72" s="38">
        <v>0.67800000000000005</v>
      </c>
    </row>
    <row r="73" spans="1:16" x14ac:dyDescent="0.25">
      <c r="B73" s="9">
        <v>8</v>
      </c>
      <c r="C73" s="7"/>
      <c r="D73" s="10"/>
      <c r="E73" s="10"/>
      <c r="F73" s="11"/>
      <c r="G73" s="10"/>
      <c r="H73" s="10"/>
      <c r="I73" s="12">
        <f t="shared" ref="I73" si="15">(D73+E73+F73+G73+H73)/50</f>
        <v>0</v>
      </c>
      <c r="J73" s="12">
        <f t="shared" si="14"/>
        <v>0</v>
      </c>
    </row>
    <row r="76" spans="1:16" x14ac:dyDescent="0.25">
      <c r="B76" t="s">
        <v>39</v>
      </c>
      <c r="C76" t="s">
        <v>40</v>
      </c>
      <c r="D76" t="s">
        <v>41</v>
      </c>
      <c r="E76" t="s">
        <v>42</v>
      </c>
      <c r="F76" s="1" t="s">
        <v>43</v>
      </c>
      <c r="G76" s="1" t="s">
        <v>44</v>
      </c>
      <c r="H76" s="1"/>
    </row>
    <row r="77" spans="1:16" x14ac:dyDescent="0.25">
      <c r="B77" t="s">
        <v>16</v>
      </c>
      <c r="D77" s="2"/>
      <c r="E77" t="s">
        <v>14</v>
      </c>
      <c r="F77" s="1">
        <v>0.104</v>
      </c>
    </row>
    <row r="78" spans="1:16" x14ac:dyDescent="0.25">
      <c r="A78" s="18"/>
      <c r="B78" t="s">
        <v>3</v>
      </c>
      <c r="C78" t="s">
        <v>4</v>
      </c>
      <c r="D78" s="2" t="s">
        <v>11</v>
      </c>
      <c r="E78" t="s">
        <v>1</v>
      </c>
      <c r="F78" t="s">
        <v>12</v>
      </c>
      <c r="G78" t="s">
        <v>13</v>
      </c>
      <c r="K78" s="6"/>
      <c r="L78" s="6"/>
    </row>
    <row r="79" spans="1:16" x14ac:dyDescent="0.25">
      <c r="A79" s="18"/>
      <c r="B79">
        <v>1</v>
      </c>
      <c r="C79" s="2"/>
      <c r="D79" s="14">
        <f>9.8*C79</f>
        <v>0</v>
      </c>
      <c r="F79" s="14">
        <f>E79-0.104</f>
        <v>-0.104</v>
      </c>
      <c r="G79" s="2">
        <f>D79/F79</f>
        <v>0</v>
      </c>
      <c r="I79" s="5" t="s">
        <v>2</v>
      </c>
      <c r="J79" s="4" t="e">
        <f>INTERCEPT(D79:D86,F79:F86)</f>
        <v>#DIV/0!</v>
      </c>
      <c r="K79" s="6"/>
      <c r="L79" s="6"/>
      <c r="O79" t="s">
        <v>47</v>
      </c>
      <c r="P79" s="1" t="s">
        <v>48</v>
      </c>
    </row>
    <row r="80" spans="1:16" x14ac:dyDescent="0.25">
      <c r="A80" s="18"/>
      <c r="B80">
        <v>2</v>
      </c>
      <c r="C80" s="2"/>
      <c r="D80" s="14">
        <f t="shared" ref="D80:D86" si="16">9.8*C80</f>
        <v>0</v>
      </c>
      <c r="F80" s="14">
        <f t="shared" ref="F80:F86" si="17">E80-0.104</f>
        <v>-0.104</v>
      </c>
      <c r="G80" s="2">
        <f t="shared" ref="G80:G86" si="18">D80/F80</f>
        <v>0</v>
      </c>
      <c r="I80" s="5"/>
      <c r="J80" s="4"/>
      <c r="K80" s="6"/>
      <c r="L80" s="6"/>
      <c r="M80" s="32" t="s">
        <v>46</v>
      </c>
      <c r="N80" s="33">
        <v>69</v>
      </c>
      <c r="O80">
        <v>9.4999999999999998E-3</v>
      </c>
      <c r="P80">
        <v>2E-3</v>
      </c>
    </row>
    <row r="81" spans="1:12" x14ac:dyDescent="0.25">
      <c r="A81" s="18"/>
      <c r="B81">
        <v>3</v>
      </c>
      <c r="C81" s="2"/>
      <c r="D81" s="14">
        <f t="shared" si="16"/>
        <v>0</v>
      </c>
      <c r="F81" s="14">
        <f t="shared" si="17"/>
        <v>-0.104</v>
      </c>
      <c r="G81" s="2">
        <f t="shared" si="18"/>
        <v>0</v>
      </c>
      <c r="I81" s="5" t="s">
        <v>15</v>
      </c>
      <c r="J81" s="4" t="e">
        <f>SLOPE(D79:D86,F79:F86)</f>
        <v>#DIV/0!</v>
      </c>
      <c r="K81" s="6"/>
      <c r="L81" s="6"/>
    </row>
    <row r="82" spans="1:12" x14ac:dyDescent="0.25">
      <c r="A82" s="18"/>
      <c r="B82">
        <v>4</v>
      </c>
      <c r="C82" s="2"/>
      <c r="D82" s="14">
        <f t="shared" si="16"/>
        <v>0</v>
      </c>
      <c r="F82" s="14">
        <f t="shared" si="17"/>
        <v>-0.104</v>
      </c>
      <c r="G82" s="2">
        <f t="shared" si="18"/>
        <v>0</v>
      </c>
      <c r="K82" s="6"/>
      <c r="L82" s="6"/>
    </row>
    <row r="83" spans="1:12" x14ac:dyDescent="0.25">
      <c r="B83">
        <v>5</v>
      </c>
      <c r="C83" s="2"/>
      <c r="D83" s="14">
        <f t="shared" si="16"/>
        <v>0</v>
      </c>
      <c r="E83" s="13"/>
      <c r="F83" s="14">
        <f t="shared" si="17"/>
        <v>-0.104</v>
      </c>
      <c r="G83" s="2">
        <f t="shared" si="18"/>
        <v>0</v>
      </c>
      <c r="K83" s="6"/>
      <c r="L83" s="6"/>
    </row>
    <row r="84" spans="1:12" x14ac:dyDescent="0.25">
      <c r="B84">
        <v>6</v>
      </c>
      <c r="C84" s="2"/>
      <c r="D84" s="14">
        <f t="shared" si="16"/>
        <v>0</v>
      </c>
      <c r="F84" s="14">
        <f t="shared" si="17"/>
        <v>-0.104</v>
      </c>
      <c r="G84" s="2">
        <f t="shared" si="18"/>
        <v>0</v>
      </c>
      <c r="K84" s="6"/>
      <c r="L84" s="6"/>
    </row>
    <row r="85" spans="1:12" x14ac:dyDescent="0.25">
      <c r="B85">
        <v>7</v>
      </c>
      <c r="C85" s="2"/>
      <c r="D85" s="14">
        <f t="shared" si="16"/>
        <v>0</v>
      </c>
      <c r="F85" s="14">
        <f t="shared" si="17"/>
        <v>-0.104</v>
      </c>
      <c r="G85" s="2">
        <f t="shared" si="18"/>
        <v>0</v>
      </c>
      <c r="K85" s="6"/>
      <c r="L85" s="6"/>
    </row>
    <row r="86" spans="1:12" x14ac:dyDescent="0.25">
      <c r="B86">
        <v>8</v>
      </c>
      <c r="C86" s="2"/>
      <c r="D86" s="14">
        <f t="shared" si="16"/>
        <v>0</v>
      </c>
      <c r="F86" s="14">
        <f t="shared" si="17"/>
        <v>-0.104</v>
      </c>
      <c r="G86" s="2">
        <f t="shared" si="18"/>
        <v>0</v>
      </c>
      <c r="K86" s="6"/>
      <c r="L86" s="6"/>
    </row>
    <row r="87" spans="1:12" x14ac:dyDescent="0.25">
      <c r="C87" s="15" t="s">
        <v>0</v>
      </c>
      <c r="D87" s="15"/>
      <c r="E87" s="17"/>
      <c r="F87" s="15"/>
      <c r="G87" s="16"/>
      <c r="H87" s="15"/>
      <c r="I87" s="15"/>
      <c r="J87" s="18"/>
      <c r="K87" s="18"/>
    </row>
    <row r="88" spans="1:12" x14ac:dyDescent="0.25">
      <c r="B88" t="s">
        <v>17</v>
      </c>
      <c r="E88" s="1"/>
    </row>
    <row r="90" spans="1:12" x14ac:dyDescent="0.25">
      <c r="B90" s="1" t="s">
        <v>3</v>
      </c>
      <c r="C90" s="1" t="s">
        <v>4</v>
      </c>
      <c r="D90" s="1" t="s">
        <v>5</v>
      </c>
      <c r="E90" s="3" t="s">
        <v>6</v>
      </c>
      <c r="F90" s="3" t="s">
        <v>7</v>
      </c>
      <c r="G90" s="3" t="s">
        <v>8</v>
      </c>
      <c r="H90" s="3" t="s">
        <v>9</v>
      </c>
      <c r="I90" s="3" t="s">
        <v>10</v>
      </c>
    </row>
    <row r="91" spans="1:12" x14ac:dyDescent="0.25">
      <c r="B91" s="9">
        <v>1</v>
      </c>
      <c r="C91" s="8">
        <v>0.2</v>
      </c>
      <c r="D91" s="10">
        <v>4.0599999999999996</v>
      </c>
      <c r="E91" s="10">
        <v>4.0999999999999996</v>
      </c>
      <c r="F91" s="11">
        <v>4.03</v>
      </c>
      <c r="G91" s="10">
        <v>4.05</v>
      </c>
      <c r="H91" s="10">
        <v>3.85</v>
      </c>
      <c r="I91" s="12">
        <f>(D91+E91+F91+G91+H91)/50</f>
        <v>0.40180000000000005</v>
      </c>
      <c r="J91" s="12">
        <f>SQRT(C91)</f>
        <v>0.44721359549995793</v>
      </c>
      <c r="K91" s="5" t="s">
        <v>18</v>
      </c>
      <c r="L91" s="5">
        <f>INTERCEPT(I91:I97,J91:J97)</f>
        <v>4.3920346609515715E-2</v>
      </c>
    </row>
    <row r="92" spans="1:12" x14ac:dyDescent="0.25">
      <c r="B92" s="9">
        <v>2</v>
      </c>
      <c r="C92" s="8">
        <v>0.28499999999999998</v>
      </c>
      <c r="D92" s="10">
        <v>4.8499999999999996</v>
      </c>
      <c r="E92" s="10">
        <v>4.6500000000000004</v>
      </c>
      <c r="F92" s="11">
        <v>4.55</v>
      </c>
      <c r="G92" s="10">
        <v>4.5</v>
      </c>
      <c r="H92" s="10">
        <v>4.6500000000000004</v>
      </c>
      <c r="I92" s="12">
        <f t="shared" ref="I92:I98" si="19">(D92+E92+F92+G92+H92)/50</f>
        <v>0.46400000000000008</v>
      </c>
      <c r="J92" s="12">
        <f t="shared" ref="J92:J98" si="20">SQRT(C92)</f>
        <v>0.53385391260156556</v>
      </c>
      <c r="K92" s="5" t="s">
        <v>19</v>
      </c>
      <c r="L92" s="5">
        <f>SLOPE(I91:I97,J91:J97)</f>
        <v>0.78797381098444563</v>
      </c>
    </row>
    <row r="93" spans="1:12" x14ac:dyDescent="0.25">
      <c r="B93" s="9">
        <v>3</v>
      </c>
      <c r="C93" s="8">
        <v>0.37</v>
      </c>
      <c r="D93" s="10">
        <v>5.36</v>
      </c>
      <c r="E93" s="10">
        <v>5.14</v>
      </c>
      <c r="F93" s="11">
        <v>5.2</v>
      </c>
      <c r="G93" s="10">
        <v>5.3</v>
      </c>
      <c r="H93" s="10">
        <v>5.25</v>
      </c>
      <c r="I93" s="12">
        <f t="shared" si="19"/>
        <v>0.52500000000000002</v>
      </c>
      <c r="J93" s="12">
        <f t="shared" si="20"/>
        <v>0.60827625302982191</v>
      </c>
      <c r="K93" s="5"/>
      <c r="L93" s="5"/>
    </row>
    <row r="94" spans="1:12" x14ac:dyDescent="0.25">
      <c r="B94" s="9">
        <v>4</v>
      </c>
      <c r="C94" s="8">
        <v>0.45500000000000002</v>
      </c>
      <c r="D94" s="10">
        <v>5.9</v>
      </c>
      <c r="E94" s="10">
        <v>5.45</v>
      </c>
      <c r="F94" s="11">
        <v>6.05</v>
      </c>
      <c r="G94" s="10">
        <v>5.5</v>
      </c>
      <c r="H94" s="10">
        <v>5.4</v>
      </c>
      <c r="I94" s="12">
        <f t="shared" si="19"/>
        <v>0.56600000000000006</v>
      </c>
      <c r="J94" s="12">
        <f t="shared" si="20"/>
        <v>0.67453687816160213</v>
      </c>
      <c r="K94" s="5" t="s">
        <v>20</v>
      </c>
      <c r="L94" s="5">
        <f>4*3.1415*3.1415/L92*L92</f>
        <v>39.476089000000002</v>
      </c>
    </row>
    <row r="95" spans="1:12" x14ac:dyDescent="0.25">
      <c r="B95" s="9">
        <v>5</v>
      </c>
      <c r="C95" s="8">
        <v>0.54</v>
      </c>
      <c r="D95" s="10">
        <v>6.3</v>
      </c>
      <c r="E95" s="10">
        <v>6.05</v>
      </c>
      <c r="F95" s="11">
        <v>6</v>
      </c>
      <c r="G95" s="10">
        <v>6.25</v>
      </c>
      <c r="H95" s="10">
        <v>5.85</v>
      </c>
      <c r="I95" s="12">
        <f t="shared" si="19"/>
        <v>0.6090000000000001</v>
      </c>
      <c r="J95" s="12">
        <f t="shared" si="20"/>
        <v>0.73484692283495345</v>
      </c>
    </row>
    <row r="96" spans="1:12" x14ac:dyDescent="0.25">
      <c r="B96" s="9">
        <v>6</v>
      </c>
      <c r="C96" s="8">
        <v>0.625</v>
      </c>
      <c r="D96" s="10">
        <v>6.4</v>
      </c>
      <c r="E96" s="10">
        <v>7</v>
      </c>
      <c r="F96" s="11">
        <v>6.8</v>
      </c>
      <c r="G96" s="10">
        <v>6.85</v>
      </c>
      <c r="H96" s="10">
        <v>6.95</v>
      </c>
      <c r="I96" s="12">
        <f t="shared" si="19"/>
        <v>0.68</v>
      </c>
      <c r="J96" s="12">
        <f t="shared" si="20"/>
        <v>0.79056941504209488</v>
      </c>
    </row>
    <row r="97" spans="2:16" x14ac:dyDescent="0.25">
      <c r="B97" s="9">
        <v>7</v>
      </c>
      <c r="C97" s="7">
        <v>0.70899999999999996</v>
      </c>
      <c r="D97" s="10">
        <v>6.7</v>
      </c>
      <c r="E97" s="11">
        <v>7.35</v>
      </c>
      <c r="F97" s="11">
        <v>7.4</v>
      </c>
      <c r="G97" s="10">
        <v>7.2</v>
      </c>
      <c r="H97" s="10">
        <v>6.9</v>
      </c>
      <c r="I97" s="12">
        <f t="shared" si="19"/>
        <v>0.71100000000000008</v>
      </c>
      <c r="J97" s="12">
        <f t="shared" si="20"/>
        <v>0.84202137740083538</v>
      </c>
    </row>
    <row r="98" spans="2:16" x14ac:dyDescent="0.25">
      <c r="B98" s="9">
        <v>8</v>
      </c>
      <c r="C98" s="7"/>
      <c r="D98" s="10"/>
      <c r="E98" s="10"/>
      <c r="F98" s="11"/>
      <c r="G98" s="10"/>
      <c r="H98" s="10"/>
      <c r="I98" s="12">
        <f t="shared" si="19"/>
        <v>0</v>
      </c>
      <c r="J98" s="12">
        <f t="shared" si="20"/>
        <v>0</v>
      </c>
    </row>
    <row r="99" spans="2:16" x14ac:dyDescent="0.25">
      <c r="C99" s="18"/>
      <c r="D99" s="22"/>
      <c r="E99" s="22"/>
      <c r="F99" s="22"/>
      <c r="G99" s="24"/>
      <c r="H99" s="18"/>
      <c r="I99" s="18"/>
    </row>
    <row r="100" spans="2:16" x14ac:dyDescent="0.25">
      <c r="C100" s="18"/>
      <c r="D100" s="18"/>
      <c r="E100" s="18"/>
      <c r="F100" s="18"/>
      <c r="G100" s="25"/>
      <c r="H100" s="22"/>
      <c r="I100" s="18"/>
    </row>
    <row r="101" spans="2:16" x14ac:dyDescent="0.25">
      <c r="C101" s="18"/>
      <c r="D101" s="18"/>
      <c r="E101" s="18"/>
      <c r="F101" s="18"/>
      <c r="G101" s="22"/>
      <c r="H101" s="18"/>
      <c r="I101" s="18"/>
    </row>
    <row r="102" spans="2:16" x14ac:dyDescent="0.25">
      <c r="B102" t="s">
        <v>16</v>
      </c>
      <c r="D102" s="2"/>
      <c r="E102" t="s">
        <v>14</v>
      </c>
      <c r="F102" s="1">
        <v>0.104</v>
      </c>
    </row>
    <row r="103" spans="2:16" x14ac:dyDescent="0.25">
      <c r="B103" t="s">
        <v>3</v>
      </c>
      <c r="C103" t="s">
        <v>4</v>
      </c>
      <c r="D103" s="2" t="s">
        <v>11</v>
      </c>
      <c r="E103" t="s">
        <v>1</v>
      </c>
      <c r="F103" t="s">
        <v>12</v>
      </c>
      <c r="G103" t="s">
        <v>13</v>
      </c>
      <c r="K103" s="6"/>
      <c r="L103" s="6"/>
    </row>
    <row r="104" spans="2:16" x14ac:dyDescent="0.25">
      <c r="B104">
        <v>1</v>
      </c>
      <c r="C104" s="2">
        <v>0.126</v>
      </c>
      <c r="D104" s="14">
        <f>9.8*C104</f>
        <v>1.2348000000000001</v>
      </c>
      <c r="E104">
        <v>0.17799999999999999</v>
      </c>
      <c r="F104" s="14">
        <f>E104-0.104</f>
        <v>7.3999999999999996E-2</v>
      </c>
      <c r="G104" s="2">
        <f>D104/F104</f>
        <v>16.686486486486491</v>
      </c>
      <c r="I104" s="5" t="s">
        <v>2</v>
      </c>
      <c r="J104" s="4">
        <f>INTERCEPT(D104:D111,F104:F111)</f>
        <v>-2.4502847482481585</v>
      </c>
      <c r="K104" s="6"/>
      <c r="L104" s="6"/>
      <c r="O104" t="s">
        <v>47</v>
      </c>
      <c r="P104" s="1" t="s">
        <v>48</v>
      </c>
    </row>
    <row r="105" spans="2:16" x14ac:dyDescent="0.25">
      <c r="B105">
        <v>2</v>
      </c>
      <c r="C105" s="2">
        <v>0.21199999999999999</v>
      </c>
      <c r="D105" s="14">
        <f t="shared" ref="D105:D111" si="21">9.8*C105</f>
        <v>2.0775999999999999</v>
      </c>
      <c r="E105">
        <v>0.193</v>
      </c>
      <c r="F105" s="14">
        <f t="shared" ref="F105:F111" si="22">E105-0.104</f>
        <v>8.900000000000001E-2</v>
      </c>
      <c r="G105" s="2">
        <f t="shared" ref="G105:G111" si="23">D105/F105</f>
        <v>23.343820224719096</v>
      </c>
      <c r="I105" s="5"/>
      <c r="J105" s="4"/>
      <c r="K105" s="6"/>
      <c r="L105" s="6"/>
      <c r="M105" s="32" t="s">
        <v>46</v>
      </c>
      <c r="N105" s="33">
        <v>69</v>
      </c>
      <c r="O105">
        <v>9.4999999999999998E-3</v>
      </c>
      <c r="P105">
        <v>2E-3</v>
      </c>
    </row>
    <row r="106" spans="2:16" x14ac:dyDescent="0.25">
      <c r="B106">
        <v>3</v>
      </c>
      <c r="C106" s="2">
        <v>0.29799999999999999</v>
      </c>
      <c r="D106" s="14">
        <f t="shared" si="21"/>
        <v>2.9203999999999999</v>
      </c>
      <c r="E106">
        <v>0.21099999999999999</v>
      </c>
      <c r="F106" s="14">
        <f t="shared" si="22"/>
        <v>0.107</v>
      </c>
      <c r="G106" s="2">
        <f t="shared" si="23"/>
        <v>27.293457943925233</v>
      </c>
      <c r="I106" s="5" t="s">
        <v>15</v>
      </c>
      <c r="J106" s="4">
        <f>SLOPE(D104:D111,F104:F111)</f>
        <v>49.99045993024059</v>
      </c>
      <c r="K106" s="6"/>
      <c r="L106" s="6"/>
    </row>
    <row r="107" spans="2:16" x14ac:dyDescent="0.25">
      <c r="B107">
        <v>4</v>
      </c>
      <c r="C107" s="2">
        <v>0.38</v>
      </c>
      <c r="D107" s="14">
        <f t="shared" si="21"/>
        <v>3.7240000000000002</v>
      </c>
      <c r="E107">
        <v>0.22900000000000001</v>
      </c>
      <c r="F107" s="14">
        <f t="shared" si="22"/>
        <v>0.125</v>
      </c>
      <c r="G107" s="2">
        <f t="shared" si="23"/>
        <v>29.792000000000002</v>
      </c>
      <c r="K107" s="6"/>
      <c r="L107" s="6"/>
    </row>
    <row r="108" spans="2:16" x14ac:dyDescent="0.25">
      <c r="B108">
        <v>5</v>
      </c>
      <c r="C108" s="2">
        <v>0.47</v>
      </c>
      <c r="D108" s="14">
        <f t="shared" si="21"/>
        <v>4.6059999999999999</v>
      </c>
      <c r="E108" s="13">
        <v>0.245</v>
      </c>
      <c r="F108" s="14">
        <f t="shared" si="22"/>
        <v>0.14100000000000001</v>
      </c>
      <c r="G108" s="2">
        <f t="shared" si="23"/>
        <v>32.666666666666664</v>
      </c>
      <c r="K108" s="6"/>
      <c r="L108" s="6"/>
    </row>
    <row r="109" spans="2:16" x14ac:dyDescent="0.25">
      <c r="B109">
        <v>6</v>
      </c>
      <c r="C109" s="2">
        <v>0.55600000000000005</v>
      </c>
      <c r="D109" s="14">
        <f t="shared" si="21"/>
        <v>5.4488000000000012</v>
      </c>
      <c r="E109">
        <v>0.26400000000000001</v>
      </c>
      <c r="F109" s="14">
        <f t="shared" si="22"/>
        <v>0.16000000000000003</v>
      </c>
      <c r="G109" s="2">
        <f t="shared" si="23"/>
        <v>34.055</v>
      </c>
      <c r="K109" s="6"/>
      <c r="L109" s="6"/>
    </row>
    <row r="110" spans="2:16" x14ac:dyDescent="0.25">
      <c r="B110">
        <v>7</v>
      </c>
      <c r="C110" s="2">
        <v>0.64200000000000002</v>
      </c>
      <c r="D110" s="14">
        <f t="shared" si="21"/>
        <v>6.2916000000000007</v>
      </c>
      <c r="E110">
        <v>0.28000000000000003</v>
      </c>
      <c r="F110" s="14">
        <f t="shared" si="22"/>
        <v>0.17600000000000005</v>
      </c>
      <c r="G110" s="2">
        <f t="shared" si="23"/>
        <v>35.747727272727268</v>
      </c>
      <c r="K110" s="6"/>
      <c r="L110" s="6"/>
    </row>
    <row r="111" spans="2:16" x14ac:dyDescent="0.25">
      <c r="B111">
        <v>8</v>
      </c>
      <c r="C111" s="2">
        <v>0.72799999999999998</v>
      </c>
      <c r="D111" s="14">
        <f t="shared" si="21"/>
        <v>7.1344000000000003</v>
      </c>
      <c r="E111">
        <v>0.29299999999999998</v>
      </c>
      <c r="F111" s="14">
        <f t="shared" si="22"/>
        <v>0.189</v>
      </c>
      <c r="G111" s="2">
        <f t="shared" si="23"/>
        <v>37.748148148148147</v>
      </c>
      <c r="K111" s="6"/>
      <c r="L111" s="6"/>
    </row>
    <row r="112" spans="2:16" x14ac:dyDescent="0.25">
      <c r="C112" s="15" t="s">
        <v>0</v>
      </c>
      <c r="D112" s="15"/>
      <c r="E112" s="17"/>
      <c r="F112" s="15"/>
      <c r="G112" s="16"/>
      <c r="H112" s="15"/>
      <c r="I112" s="15"/>
      <c r="J112" s="18"/>
      <c r="K112" s="18"/>
    </row>
    <row r="113" spans="2:12" x14ac:dyDescent="0.25">
      <c r="B113" t="s">
        <v>17</v>
      </c>
      <c r="E113" s="1"/>
    </row>
    <row r="115" spans="2:12" x14ac:dyDescent="0.25">
      <c r="B115" s="1" t="s">
        <v>3</v>
      </c>
      <c r="C115" s="1" t="s">
        <v>4</v>
      </c>
      <c r="D115" s="1" t="s">
        <v>5</v>
      </c>
      <c r="E115" s="3" t="s">
        <v>6</v>
      </c>
      <c r="F115" s="3" t="s">
        <v>7</v>
      </c>
      <c r="G115" s="3" t="s">
        <v>8</v>
      </c>
      <c r="H115" s="3" t="s">
        <v>9</v>
      </c>
      <c r="I115" s="3" t="s">
        <v>10</v>
      </c>
    </row>
    <row r="116" spans="2:12" x14ac:dyDescent="0.25">
      <c r="B116" s="9">
        <v>1</v>
      </c>
      <c r="C116" s="8">
        <v>0.21199999999999999</v>
      </c>
      <c r="D116" s="10">
        <v>3.16</v>
      </c>
      <c r="E116" s="10">
        <v>2.97</v>
      </c>
      <c r="F116" s="11">
        <v>3.1</v>
      </c>
      <c r="G116" s="10">
        <v>3.16</v>
      </c>
      <c r="H116" s="10">
        <v>3.1</v>
      </c>
      <c r="I116" s="12">
        <f>(D116+E116+F116+G116+H116)/50</f>
        <v>0.30980000000000002</v>
      </c>
      <c r="J116" s="12">
        <f>SQRT(C116)</f>
        <v>0.46043457732885351</v>
      </c>
      <c r="K116" s="5" t="s">
        <v>18</v>
      </c>
      <c r="L116" s="5">
        <f>INTERCEPT(I116:I122,J116:J122)</f>
        <v>-7.3007577328047191E-2</v>
      </c>
    </row>
    <row r="117" spans="2:12" x14ac:dyDescent="0.25">
      <c r="B117" s="9">
        <v>2</v>
      </c>
      <c r="C117" s="8">
        <v>0.29799999999999999</v>
      </c>
      <c r="D117" s="10">
        <v>4.0199999999999996</v>
      </c>
      <c r="E117" s="10">
        <v>3.91</v>
      </c>
      <c r="F117" s="11">
        <v>3.95</v>
      </c>
      <c r="G117" s="10">
        <v>4.03</v>
      </c>
      <c r="H117" s="10">
        <v>4.03</v>
      </c>
      <c r="I117" s="12">
        <f t="shared" ref="I117:I123" si="24">(D117+E117+F117+G117+H117)/50</f>
        <v>0.39880000000000004</v>
      </c>
      <c r="J117" s="12">
        <f t="shared" ref="J117:J123" si="25">SQRT(C117)</f>
        <v>0.54589376255824718</v>
      </c>
      <c r="K117" s="5" t="s">
        <v>19</v>
      </c>
      <c r="L117" s="5">
        <f>SLOPE(I116:I122,J116:J122)</f>
        <v>0.86084642866994332</v>
      </c>
    </row>
    <row r="118" spans="2:12" x14ac:dyDescent="0.25">
      <c r="B118" s="9">
        <v>3</v>
      </c>
      <c r="C118" s="8">
        <v>0.38400000000000001</v>
      </c>
      <c r="D118" s="10">
        <v>4.66</v>
      </c>
      <c r="E118" s="10">
        <v>4.6399999999999997</v>
      </c>
      <c r="F118" s="11">
        <v>4.67</v>
      </c>
      <c r="G118" s="10">
        <v>4.71</v>
      </c>
      <c r="H118" s="10">
        <v>4.53</v>
      </c>
      <c r="I118" s="12">
        <f t="shared" si="24"/>
        <v>0.4642</v>
      </c>
      <c r="J118" s="12">
        <f t="shared" si="25"/>
        <v>0.6196773353931867</v>
      </c>
      <c r="K118" s="5"/>
      <c r="L118" s="5"/>
    </row>
    <row r="119" spans="2:12" x14ac:dyDescent="0.25">
      <c r="B119" s="9">
        <v>4</v>
      </c>
      <c r="C119" s="8">
        <v>0.47</v>
      </c>
      <c r="D119" s="10">
        <v>5.47</v>
      </c>
      <c r="E119" s="10">
        <v>5.55</v>
      </c>
      <c r="F119" s="11">
        <v>5.45</v>
      </c>
      <c r="G119" s="10">
        <v>5.48</v>
      </c>
      <c r="H119" s="10">
        <v>5.44</v>
      </c>
      <c r="I119" s="12">
        <f t="shared" si="24"/>
        <v>0.54780000000000006</v>
      </c>
      <c r="J119" s="12">
        <f t="shared" si="25"/>
        <v>0.68556546004010444</v>
      </c>
      <c r="K119" s="5" t="s">
        <v>20</v>
      </c>
      <c r="L119" s="5">
        <f>4*3.1415*3.1415/L117*L117</f>
        <v>39.476089000000002</v>
      </c>
    </row>
    <row r="120" spans="2:12" x14ac:dyDescent="0.25">
      <c r="B120" s="9">
        <v>5</v>
      </c>
      <c r="C120" s="8">
        <v>0.55600000000000005</v>
      </c>
      <c r="D120" s="10">
        <v>5.59</v>
      </c>
      <c r="E120" s="10">
        <v>5.61</v>
      </c>
      <c r="F120" s="11">
        <v>5.6</v>
      </c>
      <c r="G120" s="10">
        <v>5.61</v>
      </c>
      <c r="H120" s="10">
        <v>5.55</v>
      </c>
      <c r="I120" s="12">
        <f t="shared" si="24"/>
        <v>0.55919999999999992</v>
      </c>
      <c r="J120" s="12">
        <f t="shared" si="25"/>
        <v>0.74565407529229</v>
      </c>
    </row>
    <row r="121" spans="2:12" x14ac:dyDescent="0.25">
      <c r="B121" s="9">
        <v>6</v>
      </c>
      <c r="C121" s="8">
        <v>0.64200000000000002</v>
      </c>
      <c r="D121" s="10">
        <v>6.06</v>
      </c>
      <c r="E121" s="10">
        <v>6.15</v>
      </c>
      <c r="F121" s="11">
        <v>6.1</v>
      </c>
      <c r="G121" s="10">
        <v>6.15</v>
      </c>
      <c r="H121" s="10">
        <v>6.16</v>
      </c>
      <c r="I121" s="12">
        <f t="shared" si="24"/>
        <v>0.61240000000000006</v>
      </c>
      <c r="J121" s="12">
        <f t="shared" si="25"/>
        <v>0.80124902496040518</v>
      </c>
    </row>
    <row r="122" spans="2:12" x14ac:dyDescent="0.25">
      <c r="B122" s="9">
        <v>7</v>
      </c>
      <c r="C122" s="7">
        <v>0.72799999999999998</v>
      </c>
      <c r="D122" s="10">
        <v>6.51</v>
      </c>
      <c r="E122" s="11">
        <v>6.55</v>
      </c>
      <c r="F122" s="11">
        <v>6.48</v>
      </c>
      <c r="G122" s="10">
        <v>6.5</v>
      </c>
      <c r="H122" s="10">
        <v>6.6</v>
      </c>
      <c r="I122" s="12">
        <f t="shared" si="24"/>
        <v>0.65280000000000005</v>
      </c>
      <c r="J122" s="12">
        <f t="shared" si="25"/>
        <v>0.85322916030806162</v>
      </c>
    </row>
    <row r="123" spans="2:12" x14ac:dyDescent="0.25">
      <c r="B123" s="9">
        <v>8</v>
      </c>
      <c r="C123" s="7"/>
      <c r="D123" s="10"/>
      <c r="E123" s="10"/>
      <c r="F123" s="11"/>
      <c r="G123" s="10"/>
      <c r="H123" s="10"/>
      <c r="I123" s="12">
        <f t="shared" si="24"/>
        <v>0</v>
      </c>
      <c r="J123" s="12">
        <f t="shared" si="25"/>
        <v>0</v>
      </c>
    </row>
    <row r="126" spans="2:12" x14ac:dyDescent="0.25">
      <c r="C126" s="18"/>
      <c r="D126" s="18"/>
      <c r="E126" s="18"/>
      <c r="F126" s="18"/>
      <c r="G126" s="18"/>
      <c r="H126" s="18"/>
      <c r="I126" s="18"/>
      <c r="J126" s="18"/>
    </row>
    <row r="127" spans="2:12" x14ac:dyDescent="0.25">
      <c r="B127" t="s">
        <v>16</v>
      </c>
      <c r="D127" s="2"/>
      <c r="E127" t="s">
        <v>14</v>
      </c>
      <c r="F127" s="1">
        <v>0.104</v>
      </c>
    </row>
    <row r="128" spans="2:12" x14ac:dyDescent="0.25">
      <c r="B128" t="s">
        <v>3</v>
      </c>
      <c r="C128" t="s">
        <v>4</v>
      </c>
      <c r="D128" s="2" t="s">
        <v>11</v>
      </c>
      <c r="E128" t="s">
        <v>1</v>
      </c>
      <c r="F128" t="s">
        <v>12</v>
      </c>
      <c r="G128" t="s">
        <v>13</v>
      </c>
      <c r="K128" s="6"/>
      <c r="L128" s="6"/>
    </row>
    <row r="129" spans="2:12" x14ac:dyDescent="0.25">
      <c r="B129">
        <v>1</v>
      </c>
      <c r="C129" s="2">
        <v>0.126</v>
      </c>
      <c r="D129" s="14">
        <f>9.8*C129</f>
        <v>1.2348000000000001</v>
      </c>
      <c r="E129">
        <v>0.17799999999999999</v>
      </c>
      <c r="F129" s="14">
        <f>E129-0.104</f>
        <v>7.3999999999999996E-2</v>
      </c>
      <c r="G129" s="2">
        <f>D129/F129</f>
        <v>16.686486486486491</v>
      </c>
      <c r="I129" s="5" t="s">
        <v>2</v>
      </c>
      <c r="J129" s="4">
        <f>INTERCEPT(D129:D136,F129:F136)</f>
        <v>-2.4502847482481585</v>
      </c>
      <c r="K129" s="6"/>
      <c r="L129" s="6"/>
    </row>
    <row r="130" spans="2:12" x14ac:dyDescent="0.25">
      <c r="B130">
        <v>2</v>
      </c>
      <c r="C130" s="2">
        <v>0.21199999999999999</v>
      </c>
      <c r="D130" s="14">
        <f t="shared" ref="D130:D136" si="26">9.8*C130</f>
        <v>2.0775999999999999</v>
      </c>
      <c r="E130">
        <v>0.193</v>
      </c>
      <c r="F130" s="14">
        <f t="shared" ref="F130:F136" si="27">E130-0.104</f>
        <v>8.900000000000001E-2</v>
      </c>
      <c r="G130" s="2">
        <f t="shared" ref="G130:G136" si="28">D130/F130</f>
        <v>23.343820224719096</v>
      </c>
      <c r="I130" s="5"/>
      <c r="J130" s="4"/>
      <c r="K130" s="6"/>
      <c r="L130" s="6"/>
    </row>
    <row r="131" spans="2:12" x14ac:dyDescent="0.25">
      <c r="B131">
        <v>3</v>
      </c>
      <c r="C131" s="2">
        <v>0.29799999999999999</v>
      </c>
      <c r="D131" s="14">
        <f t="shared" si="26"/>
        <v>2.9203999999999999</v>
      </c>
      <c r="E131">
        <v>0.21099999999999999</v>
      </c>
      <c r="F131" s="14">
        <f t="shared" si="27"/>
        <v>0.107</v>
      </c>
      <c r="G131" s="2">
        <f t="shared" si="28"/>
        <v>27.293457943925233</v>
      </c>
      <c r="I131" s="5" t="s">
        <v>15</v>
      </c>
      <c r="J131" s="4">
        <f>SLOPE(D129:D136,F129:F136)</f>
        <v>49.99045993024059</v>
      </c>
      <c r="K131" s="6"/>
      <c r="L131" s="6"/>
    </row>
    <row r="132" spans="2:12" x14ac:dyDescent="0.25">
      <c r="B132">
        <v>4</v>
      </c>
      <c r="C132" s="2">
        <v>0.38</v>
      </c>
      <c r="D132" s="14">
        <f t="shared" si="26"/>
        <v>3.7240000000000002</v>
      </c>
      <c r="E132">
        <v>0.22900000000000001</v>
      </c>
      <c r="F132" s="14">
        <f t="shared" si="27"/>
        <v>0.125</v>
      </c>
      <c r="G132" s="2">
        <f t="shared" si="28"/>
        <v>29.792000000000002</v>
      </c>
      <c r="K132" s="6"/>
      <c r="L132" s="6"/>
    </row>
    <row r="133" spans="2:12" x14ac:dyDescent="0.25">
      <c r="B133">
        <v>5</v>
      </c>
      <c r="C133" s="2">
        <v>0.47</v>
      </c>
      <c r="D133" s="14">
        <f t="shared" si="26"/>
        <v>4.6059999999999999</v>
      </c>
      <c r="E133" s="13">
        <v>0.245</v>
      </c>
      <c r="F133" s="14">
        <f t="shared" si="27"/>
        <v>0.14100000000000001</v>
      </c>
      <c r="G133" s="2">
        <f t="shared" si="28"/>
        <v>32.666666666666664</v>
      </c>
      <c r="K133" s="6"/>
      <c r="L133" s="6"/>
    </row>
    <row r="134" spans="2:12" x14ac:dyDescent="0.25">
      <c r="B134">
        <v>6</v>
      </c>
      <c r="C134" s="2">
        <v>0.55600000000000005</v>
      </c>
      <c r="D134" s="14">
        <f t="shared" si="26"/>
        <v>5.4488000000000012</v>
      </c>
      <c r="E134">
        <v>0.26400000000000001</v>
      </c>
      <c r="F134" s="14">
        <f t="shared" si="27"/>
        <v>0.16000000000000003</v>
      </c>
      <c r="G134" s="2">
        <f t="shared" si="28"/>
        <v>34.055</v>
      </c>
      <c r="K134" s="6"/>
      <c r="L134" s="6"/>
    </row>
    <row r="135" spans="2:12" x14ac:dyDescent="0.25">
      <c r="B135">
        <v>7</v>
      </c>
      <c r="C135" s="2">
        <v>0.64200000000000002</v>
      </c>
      <c r="D135" s="14">
        <f t="shared" si="26"/>
        <v>6.2916000000000007</v>
      </c>
      <c r="E135">
        <v>0.28000000000000003</v>
      </c>
      <c r="F135" s="14">
        <f t="shared" si="27"/>
        <v>0.17600000000000005</v>
      </c>
      <c r="G135" s="2">
        <f t="shared" si="28"/>
        <v>35.747727272727268</v>
      </c>
      <c r="K135" s="6"/>
      <c r="L135" s="6"/>
    </row>
    <row r="136" spans="2:12" x14ac:dyDescent="0.25">
      <c r="B136">
        <v>8</v>
      </c>
      <c r="C136" s="2">
        <v>0.72799999999999998</v>
      </c>
      <c r="D136" s="14">
        <f t="shared" si="26"/>
        <v>7.1344000000000003</v>
      </c>
      <c r="E136">
        <v>0.29299999999999998</v>
      </c>
      <c r="F136" s="14">
        <f t="shared" si="27"/>
        <v>0.189</v>
      </c>
      <c r="G136" s="2">
        <f t="shared" si="28"/>
        <v>37.748148148148147</v>
      </c>
      <c r="K136" s="6"/>
      <c r="L136" s="6"/>
    </row>
    <row r="137" spans="2:12" x14ac:dyDescent="0.25">
      <c r="C137" s="15" t="s">
        <v>0</v>
      </c>
      <c r="D137" s="15"/>
      <c r="E137" s="17"/>
      <c r="F137" s="15"/>
      <c r="G137" s="16"/>
      <c r="H137" s="15"/>
      <c r="I137" s="15"/>
      <c r="J137" s="18"/>
      <c r="K137" s="18"/>
    </row>
    <row r="138" spans="2:12" x14ac:dyDescent="0.25">
      <c r="B138" t="s">
        <v>17</v>
      </c>
      <c r="E138" s="1"/>
    </row>
    <row r="140" spans="2:12" x14ac:dyDescent="0.25">
      <c r="B140" s="1" t="s">
        <v>3</v>
      </c>
      <c r="C140" s="1" t="s">
        <v>4</v>
      </c>
      <c r="D140" s="1" t="s">
        <v>5</v>
      </c>
      <c r="E140" s="3" t="s">
        <v>6</v>
      </c>
      <c r="F140" s="3" t="s">
        <v>7</v>
      </c>
      <c r="G140" s="3" t="s">
        <v>8</v>
      </c>
      <c r="H140" s="3" t="s">
        <v>9</v>
      </c>
      <c r="I140" s="3" t="s">
        <v>10</v>
      </c>
    </row>
    <row r="141" spans="2:12" x14ac:dyDescent="0.25">
      <c r="B141" s="9">
        <v>1</v>
      </c>
      <c r="C141" s="8">
        <v>0.21199999999999999</v>
      </c>
      <c r="D141" s="10">
        <v>3.16</v>
      </c>
      <c r="E141" s="10">
        <v>2.97</v>
      </c>
      <c r="F141" s="11">
        <v>3.1</v>
      </c>
      <c r="G141" s="10">
        <v>3.16</v>
      </c>
      <c r="H141" s="10">
        <v>3.1</v>
      </c>
      <c r="I141" s="12">
        <f>(D141+E141+F141+G141+H141)/50</f>
        <v>0.30980000000000002</v>
      </c>
      <c r="J141" s="12">
        <f>SQRT(C141)</f>
        <v>0.46043457732885351</v>
      </c>
      <c r="K141" s="5" t="s">
        <v>18</v>
      </c>
      <c r="L141" s="5">
        <f>INTERCEPT(I141:I147,J141:J147)</f>
        <v>-7.3007577328047191E-2</v>
      </c>
    </row>
    <row r="142" spans="2:12" x14ac:dyDescent="0.25">
      <c r="B142" s="9">
        <v>2</v>
      </c>
      <c r="C142" s="8">
        <v>0.29799999999999999</v>
      </c>
      <c r="D142" s="10">
        <v>4.0199999999999996</v>
      </c>
      <c r="E142" s="10">
        <v>3.91</v>
      </c>
      <c r="F142" s="11">
        <v>3.95</v>
      </c>
      <c r="G142" s="10">
        <v>4.03</v>
      </c>
      <c r="H142" s="10">
        <v>4.03</v>
      </c>
      <c r="I142" s="12">
        <f t="shared" ref="I142:I148" si="29">(D142+E142+F142+G142+H142)/50</f>
        <v>0.39880000000000004</v>
      </c>
      <c r="J142" s="12">
        <f t="shared" ref="J142:J148" si="30">SQRT(C142)</f>
        <v>0.54589376255824718</v>
      </c>
      <c r="K142" s="5" t="s">
        <v>19</v>
      </c>
      <c r="L142" s="5">
        <f>SLOPE(I141:I147,J141:J147)</f>
        <v>0.86084642866994332</v>
      </c>
    </row>
    <row r="143" spans="2:12" x14ac:dyDescent="0.25">
      <c r="B143" s="9">
        <v>3</v>
      </c>
      <c r="C143" s="8">
        <v>0.38400000000000001</v>
      </c>
      <c r="D143" s="10">
        <v>4.66</v>
      </c>
      <c r="E143" s="10">
        <v>4.6399999999999997</v>
      </c>
      <c r="F143" s="11">
        <v>4.67</v>
      </c>
      <c r="G143" s="10">
        <v>4.71</v>
      </c>
      <c r="H143" s="10">
        <v>4.53</v>
      </c>
      <c r="I143" s="12">
        <f t="shared" si="29"/>
        <v>0.4642</v>
      </c>
      <c r="J143" s="12">
        <f t="shared" si="30"/>
        <v>0.6196773353931867</v>
      </c>
      <c r="K143" s="5"/>
      <c r="L143" s="5"/>
    </row>
    <row r="144" spans="2:12" x14ac:dyDescent="0.25">
      <c r="B144" s="9">
        <v>4</v>
      </c>
      <c r="C144" s="8">
        <v>0.47</v>
      </c>
      <c r="D144" s="10">
        <v>5.47</v>
      </c>
      <c r="E144" s="10">
        <v>5.55</v>
      </c>
      <c r="F144" s="11">
        <v>5.45</v>
      </c>
      <c r="G144" s="10">
        <v>5.48</v>
      </c>
      <c r="H144" s="10">
        <v>5.44</v>
      </c>
      <c r="I144" s="12">
        <f t="shared" si="29"/>
        <v>0.54780000000000006</v>
      </c>
      <c r="J144" s="12">
        <f t="shared" si="30"/>
        <v>0.68556546004010444</v>
      </c>
      <c r="K144" s="5" t="s">
        <v>20</v>
      </c>
      <c r="L144" s="5">
        <f>4*3.1415*3.1415/L142*L142</f>
        <v>39.476089000000002</v>
      </c>
    </row>
    <row r="145" spans="2:11" x14ac:dyDescent="0.25">
      <c r="B145" s="9">
        <v>5</v>
      </c>
      <c r="C145" s="8">
        <v>0.55600000000000005</v>
      </c>
      <c r="D145" s="10">
        <v>5.59</v>
      </c>
      <c r="E145" s="10">
        <v>5.61</v>
      </c>
      <c r="F145" s="11">
        <v>5.6</v>
      </c>
      <c r="G145" s="10">
        <v>5.61</v>
      </c>
      <c r="H145" s="10">
        <v>5.55</v>
      </c>
      <c r="I145" s="12">
        <f t="shared" si="29"/>
        <v>0.55919999999999992</v>
      </c>
      <c r="J145" s="12">
        <f t="shared" si="30"/>
        <v>0.74565407529229</v>
      </c>
    </row>
    <row r="146" spans="2:11" x14ac:dyDescent="0.25">
      <c r="B146" s="9">
        <v>6</v>
      </c>
      <c r="C146" s="8">
        <v>0.64200000000000002</v>
      </c>
      <c r="D146" s="10">
        <v>6.06</v>
      </c>
      <c r="E146" s="10">
        <v>6.15</v>
      </c>
      <c r="F146" s="11">
        <v>6.1</v>
      </c>
      <c r="G146" s="10">
        <v>6.15</v>
      </c>
      <c r="H146" s="10">
        <v>6.16</v>
      </c>
      <c r="I146" s="12">
        <f t="shared" si="29"/>
        <v>0.61240000000000006</v>
      </c>
      <c r="J146" s="12">
        <f t="shared" si="30"/>
        <v>0.80124902496040518</v>
      </c>
    </row>
    <row r="147" spans="2:11" x14ac:dyDescent="0.25">
      <c r="B147" s="9">
        <v>7</v>
      </c>
      <c r="C147" s="7">
        <v>0.72799999999999998</v>
      </c>
      <c r="D147" s="10">
        <v>6.51</v>
      </c>
      <c r="E147" s="11">
        <v>6.55</v>
      </c>
      <c r="F147" s="11">
        <v>6.48</v>
      </c>
      <c r="G147" s="10">
        <v>6.5</v>
      </c>
      <c r="H147" s="10">
        <v>6.6</v>
      </c>
      <c r="I147" s="12">
        <f t="shared" si="29"/>
        <v>0.65280000000000005</v>
      </c>
      <c r="J147" s="12">
        <f t="shared" si="30"/>
        <v>0.85322916030806162</v>
      </c>
    </row>
    <row r="148" spans="2:11" x14ac:dyDescent="0.25">
      <c r="B148" s="9">
        <v>8</v>
      </c>
      <c r="C148" s="7"/>
      <c r="D148" s="10"/>
      <c r="E148" s="10"/>
      <c r="F148" s="11"/>
      <c r="G148" s="10"/>
      <c r="H148" s="10"/>
      <c r="I148" s="12">
        <f t="shared" si="29"/>
        <v>0</v>
      </c>
      <c r="J148" s="12">
        <f t="shared" si="30"/>
        <v>0</v>
      </c>
    </row>
    <row r="149" spans="2:11" x14ac:dyDescent="0.25">
      <c r="C149" s="15"/>
      <c r="D149" s="27"/>
      <c r="E149" s="28"/>
      <c r="F149" s="29"/>
      <c r="G149" s="15"/>
      <c r="H149" s="15"/>
      <c r="I149" s="15"/>
      <c r="J149" s="15"/>
      <c r="K149" s="15"/>
    </row>
    <row r="150" spans="2:11" x14ac:dyDescent="0.25">
      <c r="C150" s="15"/>
      <c r="D150" s="27"/>
      <c r="E150" s="28"/>
      <c r="F150" s="29"/>
      <c r="G150" s="15"/>
      <c r="H150" s="15"/>
      <c r="I150" s="15"/>
      <c r="J150" s="15"/>
      <c r="K150" s="15"/>
    </row>
    <row r="151" spans="2:11" x14ac:dyDescent="0.25">
      <c r="C151" s="15"/>
      <c r="D151" s="27"/>
      <c r="E151" s="28"/>
      <c r="F151" s="23"/>
      <c r="G151" s="15"/>
      <c r="H151" s="15"/>
      <c r="I151" s="15"/>
      <c r="J151" s="15"/>
      <c r="K151" s="15"/>
    </row>
    <row r="152" spans="2:11" x14ac:dyDescent="0.25">
      <c r="C152" s="15"/>
      <c r="D152" s="26"/>
      <c r="E152" s="28"/>
      <c r="F152" s="23"/>
      <c r="G152" s="15"/>
      <c r="H152" s="15"/>
      <c r="I152" s="15"/>
      <c r="J152" s="15"/>
      <c r="K152" s="15"/>
    </row>
    <row r="153" spans="2:11" x14ac:dyDescent="0.25">
      <c r="C153" s="15"/>
      <c r="D153" s="15"/>
      <c r="E153" s="15"/>
      <c r="F153" s="15"/>
      <c r="G153" s="15"/>
      <c r="H153" s="15"/>
      <c r="I153" s="15"/>
      <c r="J153" s="15"/>
      <c r="K153" s="1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2013-04-02T00:45:53Z</dcterms:modified>
</cp:coreProperties>
</file>